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ADBD0172-F591-4E49-9CDC-D6647FEB423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Vigencia" sheetId="3" r:id="rId1"/>
    <sheet name="Reser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6" l="1"/>
  <c r="P20" i="6" s="1"/>
  <c r="N20" i="6"/>
  <c r="M20" i="6"/>
  <c r="O19" i="6"/>
  <c r="P19" i="6" s="1"/>
  <c r="N19" i="6"/>
  <c r="M19" i="6"/>
  <c r="O18" i="6"/>
  <c r="P18" i="6" s="1"/>
  <c r="N18" i="6"/>
  <c r="M18" i="6"/>
  <c r="O17" i="6"/>
  <c r="P17" i="6" s="1"/>
  <c r="N17" i="6"/>
  <c r="M17" i="6"/>
  <c r="O16" i="6"/>
  <c r="P16" i="6" s="1"/>
  <c r="N16" i="6"/>
  <c r="M16" i="6"/>
  <c r="O15" i="6"/>
  <c r="P15" i="6" s="1"/>
  <c r="N15" i="6"/>
  <c r="M15" i="6"/>
  <c r="O14" i="6"/>
  <c r="P14" i="6" s="1"/>
  <c r="N14" i="6"/>
  <c r="M14" i="6"/>
  <c r="O13" i="6"/>
  <c r="P13" i="6" s="1"/>
  <c r="N13" i="6"/>
  <c r="M13" i="6"/>
  <c r="O12" i="6"/>
  <c r="P12" i="6" s="1"/>
  <c r="N12" i="6"/>
  <c r="M12" i="6"/>
  <c r="O11" i="6"/>
  <c r="P11" i="6" s="1"/>
  <c r="N11" i="6"/>
  <c r="M11" i="6"/>
  <c r="O10" i="6"/>
  <c r="P10" i="6" s="1"/>
  <c r="N10" i="6"/>
  <c r="M10" i="6"/>
  <c r="O9" i="6"/>
  <c r="P9" i="6" s="1"/>
  <c r="N9" i="6"/>
  <c r="M9" i="6"/>
  <c r="O8" i="6"/>
  <c r="P8" i="6" s="1"/>
  <c r="N8" i="6"/>
  <c r="M8" i="6"/>
  <c r="I19" i="6"/>
  <c r="I9" i="6"/>
  <c r="H19" i="6"/>
  <c r="H11" i="6"/>
  <c r="H9" i="6"/>
  <c r="H12" i="6" s="1"/>
  <c r="H20" i="6" s="1"/>
  <c r="L19" i="6"/>
  <c r="K19" i="6"/>
  <c r="J19" i="6"/>
  <c r="L11" i="6"/>
  <c r="K11" i="6"/>
  <c r="J11" i="6"/>
  <c r="I11" i="6"/>
  <c r="L9" i="6"/>
  <c r="K9" i="6"/>
  <c r="J9" i="6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Y8" i="3"/>
  <c r="W8" i="3"/>
  <c r="O29" i="3"/>
  <c r="X26" i="3"/>
  <c r="V26" i="3"/>
  <c r="U26" i="3"/>
  <c r="T26" i="3"/>
  <c r="S26" i="3"/>
  <c r="X25" i="3"/>
  <c r="V25" i="3"/>
  <c r="U25" i="3"/>
  <c r="T25" i="3"/>
  <c r="S25" i="3"/>
  <c r="X24" i="3"/>
  <c r="V24" i="3"/>
  <c r="U24" i="3"/>
  <c r="T24" i="3"/>
  <c r="S24" i="3"/>
  <c r="X23" i="3"/>
  <c r="V23" i="3"/>
  <c r="U23" i="3"/>
  <c r="T23" i="3"/>
  <c r="S23" i="3"/>
  <c r="X22" i="3"/>
  <c r="V22" i="3"/>
  <c r="V27" i="3" s="1"/>
  <c r="U22" i="3"/>
  <c r="T22" i="3"/>
  <c r="S22" i="3"/>
  <c r="X21" i="3"/>
  <c r="V21" i="3"/>
  <c r="U21" i="3"/>
  <c r="T21" i="3"/>
  <c r="S21" i="3"/>
  <c r="X18" i="3"/>
  <c r="V18" i="3"/>
  <c r="U18" i="3"/>
  <c r="T18" i="3"/>
  <c r="S18" i="3"/>
  <c r="X17" i="3"/>
  <c r="V17" i="3"/>
  <c r="V19" i="3" s="1"/>
  <c r="U17" i="3"/>
  <c r="T17" i="3"/>
  <c r="S17" i="3"/>
  <c r="X15" i="3"/>
  <c r="V15" i="3"/>
  <c r="U15" i="3"/>
  <c r="T15" i="3"/>
  <c r="S15" i="3"/>
  <c r="X14" i="3"/>
  <c r="X12" i="3"/>
  <c r="V12" i="3"/>
  <c r="U12" i="3"/>
  <c r="T12" i="3"/>
  <c r="S12" i="3"/>
  <c r="X10" i="3"/>
  <c r="V10" i="3"/>
  <c r="U10" i="3"/>
  <c r="T10" i="3"/>
  <c r="S10" i="3"/>
  <c r="X9" i="3"/>
  <c r="V9" i="3"/>
  <c r="U9" i="3"/>
  <c r="T9" i="3"/>
  <c r="S9" i="3"/>
  <c r="X8" i="3"/>
  <c r="V8" i="3"/>
  <c r="U8" i="3"/>
  <c r="T8" i="3"/>
  <c r="S8" i="3"/>
  <c r="X27" i="3"/>
  <c r="R27" i="3"/>
  <c r="Q27" i="3"/>
  <c r="P27" i="3"/>
  <c r="O27" i="3"/>
  <c r="N27" i="3"/>
  <c r="M27" i="3"/>
  <c r="L27" i="3"/>
  <c r="K27" i="3"/>
  <c r="J27" i="3"/>
  <c r="I27" i="3"/>
  <c r="X19" i="3"/>
  <c r="R19" i="3"/>
  <c r="Q19" i="3"/>
  <c r="P19" i="3"/>
  <c r="O19" i="3"/>
  <c r="N19" i="3"/>
  <c r="M19" i="3"/>
  <c r="L19" i="3"/>
  <c r="K19" i="3"/>
  <c r="J19" i="3"/>
  <c r="I19" i="3"/>
  <c r="X16" i="3"/>
  <c r="V16" i="3"/>
  <c r="R16" i="3"/>
  <c r="Q16" i="3"/>
  <c r="P16" i="3"/>
  <c r="O16" i="3"/>
  <c r="N16" i="3"/>
  <c r="M16" i="3"/>
  <c r="L16" i="3"/>
  <c r="K16" i="3"/>
  <c r="J16" i="3"/>
  <c r="I16" i="3"/>
  <c r="X13" i="3"/>
  <c r="V13" i="3"/>
  <c r="R13" i="3"/>
  <c r="Q13" i="3"/>
  <c r="P13" i="3"/>
  <c r="O13" i="3"/>
  <c r="N13" i="3"/>
  <c r="M13" i="3"/>
  <c r="L13" i="3"/>
  <c r="K13" i="3"/>
  <c r="J13" i="3"/>
  <c r="I13" i="3"/>
  <c r="X11" i="3"/>
  <c r="V11" i="3"/>
  <c r="R11" i="3"/>
  <c r="Q11" i="3"/>
  <c r="Q20" i="3" s="1"/>
  <c r="P11" i="3"/>
  <c r="O11" i="3"/>
  <c r="O20" i="3" s="1"/>
  <c r="N11" i="3"/>
  <c r="N20" i="3" s="1"/>
  <c r="M11" i="3"/>
  <c r="L11" i="3"/>
  <c r="T11" i="3" s="1"/>
  <c r="K11" i="3"/>
  <c r="J11" i="3"/>
  <c r="I11" i="3"/>
  <c r="I12" i="6" l="1"/>
  <c r="I20" i="6" s="1"/>
  <c r="J12" i="6"/>
  <c r="L12" i="6"/>
  <c r="K12" i="6"/>
  <c r="S11" i="3"/>
  <c r="R20" i="3"/>
  <c r="U11" i="3"/>
  <c r="U19" i="3"/>
  <c r="L20" i="3"/>
  <c r="U20" i="3" s="1"/>
  <c r="O28" i="3"/>
  <c r="N28" i="3"/>
  <c r="Q28" i="3"/>
  <c r="R28" i="3"/>
  <c r="S27" i="3"/>
  <c r="P20" i="3"/>
  <c r="P28" i="3" s="1"/>
  <c r="S13" i="3"/>
  <c r="S16" i="3"/>
  <c r="T27" i="3"/>
  <c r="T13" i="3"/>
  <c r="T16" i="3"/>
  <c r="U27" i="3"/>
  <c r="U13" i="3"/>
  <c r="U16" i="3"/>
  <c r="S19" i="3"/>
  <c r="T19" i="3"/>
  <c r="L28" i="3"/>
  <c r="I20" i="3"/>
  <c r="I28" i="3" s="1"/>
  <c r="J20" i="3"/>
  <c r="J28" i="3" s="1"/>
  <c r="V20" i="3"/>
  <c r="M20" i="3"/>
  <c r="T20" i="3" s="1"/>
  <c r="K20" i="3"/>
  <c r="K28" i="3" s="1"/>
  <c r="X20" i="3"/>
  <c r="K20" i="6" l="1"/>
  <c r="J20" i="6"/>
  <c r="L20" i="6"/>
  <c r="X28" i="3"/>
  <c r="M28" i="3"/>
  <c r="S28" i="3" s="1"/>
  <c r="V28" i="3"/>
  <c r="U28" i="3"/>
  <c r="S20" i="3"/>
  <c r="T28" i="3" l="1"/>
</calcChain>
</file>

<file path=xl/sharedStrings.xml><?xml version="1.0" encoding="utf-8"?>
<sst xmlns="http://schemas.openxmlformats.org/spreadsheetml/2006/main" count="233" uniqueCount="89">
  <si>
    <t/>
  </si>
  <si>
    <t>TIPO</t>
  </si>
  <si>
    <t>CTA</t>
  </si>
  <si>
    <t>ORD</t>
  </si>
  <si>
    <t>A</t>
  </si>
  <si>
    <t>CSF</t>
  </si>
  <si>
    <t>10</t>
  </si>
  <si>
    <t>SSF</t>
  </si>
  <si>
    <t>11</t>
  </si>
  <si>
    <t>03</t>
  </si>
  <si>
    <t>01</t>
  </si>
  <si>
    <t>999</t>
  </si>
  <si>
    <t>OTRAS TRANSFERENCIAS - DISTRIBUCIÓN PREVIO CONCEPTO DGPPN</t>
  </si>
  <si>
    <t>08</t>
  </si>
  <si>
    <t>04</t>
  </si>
  <si>
    <t>CUOTA DE FISCALIZACIÓN Y AUDITAJE</t>
  </si>
  <si>
    <t>C</t>
  </si>
  <si>
    <t>4101</t>
  </si>
  <si>
    <t>1500</t>
  </si>
  <si>
    <t>16</t>
  </si>
  <si>
    <t>IMPLEMENTACION DE LAS ACCIONES DE MEMORIA HISTORICA A NIVEL   NACIONAL</t>
  </si>
  <si>
    <t>53107A</t>
  </si>
  <si>
    <t>5. CONVERGENCIA REGIONAL / A. DIÁLOGO, MEMORIA, CONVIVENCIA Y RECONCILIACIÓN PARA LA RECONSTRUCCIÓN DEL TEJIDO SOCIAL</t>
  </si>
  <si>
    <t>02</t>
  </si>
  <si>
    <t>19</t>
  </si>
  <si>
    <t>CONSOLIDACION DEL ARCHIVO DE LOS DERECHOS HUMANOS, MEMORIA HISTORICA Y CONFLICTO ARMADO Y COLECCIONES DE DERECHOS HUMANOS Y DERECHO INTERNACIONAL HUMANITARIO.  NACIONAL</t>
  </si>
  <si>
    <t>18</t>
  </si>
  <si>
    <t>IMPLEMENTACION DE ACCIONES DEL MUSEO DE MEMORIA A NIVEL  NACIONAL</t>
  </si>
  <si>
    <t>17</t>
  </si>
  <si>
    <t>FORTALECIMIENTO DE PROCESOS DE MEMORIA HISTORICA A NIVEL  NACIONAL</t>
  </si>
  <si>
    <t>15</t>
  </si>
  <si>
    <t>DIVULGACION DE ACCIONES DE MEMORIA HISTORICA A NIVEL NACIONAL  NACIONAL</t>
  </si>
  <si>
    <t>ADQUISICIÓN DE BIENES  Y SERVICIOS</t>
  </si>
  <si>
    <t>4199</t>
  </si>
  <si>
    <t>2</t>
  </si>
  <si>
    <t>CONSOLIDACION DE LA PLATAFORMA TECNOLOGICA PARA LA ADECUADA GESTION DE LA INFORMACION DEL CENTRO NACIONAL DE MEMORIA HISTORICA A NIVEL   NACIONAL</t>
  </si>
  <si>
    <t>53105B</t>
  </si>
  <si>
    <t>5. CONVERGENCIA REGIONAL / B. ENTIDADES PÚBLICAS TERRITORIALES Y NACIONALES FORTALECIDAS</t>
  </si>
  <si>
    <t>SALARIO</t>
  </si>
  <si>
    <t>CONTRIBUCIONES INHERENTES A LA NÓMINA</t>
  </si>
  <si>
    <t>REMUNERACIONES NO CONSTITUTIVAS DE FACTOR SALARIAL</t>
  </si>
  <si>
    <t>012</t>
  </si>
  <si>
    <t>INCAPACIDADES Y LICENCIAS DE MATERNIDAD Y PATERNIDAD (NO DE PENSIONES)</t>
  </si>
  <si>
    <t>IMPUESTOS</t>
  </si>
  <si>
    <t>PAGOS</t>
  </si>
  <si>
    <t>OBLIGACION</t>
  </si>
  <si>
    <t>COMPROMISO</t>
  </si>
  <si>
    <t>CDP</t>
  </si>
  <si>
    <t>DESCRIPCION</t>
  </si>
  <si>
    <t>SIT</t>
  </si>
  <si>
    <t>REC</t>
  </si>
  <si>
    <t>OBJ</t>
  </si>
  <si>
    <t>SUB
CTA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</si>
  <si>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</si>
  <si>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</si>
  <si>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</si>
  <si>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</si>
  <si>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</si>
  <si>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</si>
  <si>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</si>
  <si>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</si>
  <si>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</si>
  <si>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% EJECUCIÓN*</t>
  </si>
  <si>
    <t>CDP por comprometer</t>
  </si>
  <si>
    <t>Compromisos por Obligar</t>
  </si>
  <si>
    <t>Comp.</t>
  </si>
  <si>
    <t>Oblig.</t>
  </si>
  <si>
    <t>Pagos</t>
  </si>
  <si>
    <t>Valor</t>
  </si>
  <si>
    <t>%</t>
  </si>
  <si>
    <t>EJECUCION PRESUPUESTO DE GASTOS A 30 DE NOVIEMBRE DE 2024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</si>
  <si>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</si>
  <si>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</si>
  <si>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</si>
  <si>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</si>
  <si>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</si>
  <si>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</si>
  <si>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>TOTAL EJECUCION PRESUPUESTO DE GASTOS</t>
  </si>
  <si>
    <t>*Nota: El porcentaje de ejecución se calcula sobre apropiación vigente menos apropiación bloqueada.</t>
  </si>
  <si>
    <t>RESERVA PRESUPUESTAL CONSTITUIDA</t>
  </si>
  <si>
    <t>CANCELACIONES</t>
  </si>
  <si>
    <t>RESERVA PRESUPUESTAL VIGENTE</t>
  </si>
  <si>
    <t>OBLIGACIÓN</t>
  </si>
  <si>
    <t>% EJECUCIÓN</t>
  </si>
  <si>
    <t>RESERVA POR OBLIGAR</t>
  </si>
  <si>
    <t>Obligaciones</t>
  </si>
  <si>
    <t>EJECUCION RESERVA PRESUPUESTAL A 30 DE NOVIEMBRE DE 2024</t>
  </si>
  <si>
    <t>TOTAL TOTAL ADQUISICIÓN DE BIENES Y SERVICIOS</t>
  </si>
  <si>
    <t>TOTAL CNMH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</si>
</sst>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0" xfId="0" applyFont="1"/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43" fontId="5" fillId="2" borderId="4" xfId="1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165" fontId="4" fillId="2" borderId="8" xfId="2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43" fontId="5" fillId="2" borderId="12" xfId="1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165" fontId="5" fillId="2" borderId="8" xfId="2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right" vertical="center" wrapText="1" readingOrder="1"/>
    </xf>
    <xf numFmtId="7" fontId="5" fillId="2" borderId="8" xfId="1" applyNumberFormat="1" applyFont="1" applyFill="1" applyBorder="1" applyAlignment="1">
      <alignment horizontal="right" vertical="center" wrapText="1" readingOrder="1"/>
    </xf>
    <xf numFmtId="0" fontId="5" fillId="2" borderId="15" xfId="0" applyFont="1" applyFill="1" applyBorder="1" applyAlignment="1">
      <alignment horizontal="right" vertical="center" wrapText="1" readingOrder="1"/>
    </xf>
    <xf numFmtId="0" fontId="5" fillId="2" borderId="16" xfId="0" applyFont="1" applyFill="1" applyBorder="1" applyAlignment="1">
      <alignment horizontal="right" vertical="center" wrapText="1" readingOrder="1"/>
    </xf>
    <xf numFmtId="0" fontId="5" fillId="2" borderId="17" xfId="0" applyFont="1" applyFill="1" applyBorder="1" applyAlignment="1">
      <alignment horizontal="right" vertical="center" wrapText="1" readingOrder="1"/>
    </xf>
    <xf numFmtId="0" fontId="7" fillId="0" borderId="0" xfId="0" applyFont="1"/>
    <xf numFmtId="0" fontId="5" fillId="3" borderId="8" xfId="0" applyFont="1" applyFill="1" applyBorder="1" applyAlignment="1">
      <alignment horizontal="right" vertical="center" wrapText="1" readingOrder="1"/>
    </xf>
    <xf numFmtId="7" fontId="5" fillId="3" borderId="8" xfId="1" applyNumberFormat="1" applyFont="1" applyFill="1" applyBorder="1" applyAlignment="1">
      <alignment horizontal="right" vertical="center" wrapText="1" readingOrder="1"/>
    </xf>
    <xf numFmtId="165" fontId="5" fillId="3" borderId="8" xfId="2" applyNumberFormat="1" applyFont="1" applyFill="1" applyBorder="1" applyAlignment="1">
      <alignment horizontal="center" vertical="center" wrapText="1" readingOrder="1"/>
    </xf>
    <xf numFmtId="0" fontId="5" fillId="4" borderId="8" xfId="0" applyFont="1" applyFill="1" applyBorder="1" applyAlignment="1">
      <alignment horizontal="right" vertical="center" wrapText="1" readingOrder="1"/>
    </xf>
    <xf numFmtId="7" fontId="5" fillId="4" borderId="8" xfId="1" applyNumberFormat="1" applyFont="1" applyFill="1" applyBorder="1" applyAlignment="1">
      <alignment horizontal="right" vertical="center" wrapText="1" readingOrder="1"/>
    </xf>
    <xf numFmtId="165" fontId="5" fillId="4" borderId="8" xfId="2" applyNumberFormat="1" applyFont="1" applyFill="1" applyBorder="1" applyAlignment="1">
      <alignment horizontal="center" vertical="center" wrapText="1" readingOrder="1"/>
    </xf>
    <xf numFmtId="165" fontId="8" fillId="0" borderId="8" xfId="2" applyNumberFormat="1" applyFont="1" applyFill="1" applyBorder="1" applyAlignment="1">
      <alignment horizontal="center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5" fontId="1" fillId="0" borderId="0" xfId="0" applyNumberFormat="1" applyFont="1"/>
    <xf numFmtId="10" fontId="1" fillId="0" borderId="0" xfId="2" applyNumberFormat="1" applyFont="1"/>
    <xf numFmtId="10" fontId="1" fillId="0" borderId="0" xfId="0" applyNumberFormat="1" applyFont="1"/>
    <xf numFmtId="165" fontId="6" fillId="0" borderId="0" xfId="2" applyNumberFormat="1" applyFont="1" applyAlignment="1">
      <alignment horizontal="center"/>
    </xf>
    <xf numFmtId="165" fontId="5" fillId="2" borderId="18" xfId="2" applyNumberFormat="1" applyFont="1" applyFill="1" applyBorder="1" applyAlignment="1">
      <alignment horizontal="center" vertical="center" wrapText="1" readingOrder="1"/>
    </xf>
    <xf numFmtId="165" fontId="5" fillId="2" borderId="19" xfId="2" applyNumberFormat="1" applyFont="1" applyFill="1" applyBorder="1" applyAlignment="1">
      <alignment horizontal="center" vertical="center" wrapText="1" readingOrder="1"/>
    </xf>
    <xf numFmtId="164" fontId="5" fillId="2" borderId="8" xfId="0" applyNumberFormat="1" applyFont="1" applyFill="1" applyBorder="1" applyAlignment="1">
      <alignment vertical="center" wrapText="1" readingOrder="1"/>
    </xf>
    <xf numFmtId="9" fontId="5" fillId="2" borderId="1" xfId="2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65" fontId="5" fillId="2" borderId="1" xfId="2" applyNumberFormat="1" applyFont="1" applyFill="1" applyBorder="1" applyAlignment="1">
      <alignment horizontal="center" vertical="center" wrapText="1" readingOrder="1"/>
    </xf>
    <xf numFmtId="0" fontId="6" fillId="0" borderId="0" xfId="3" applyFont="1"/>
    <xf numFmtId="0" fontId="5" fillId="3" borderId="15" xfId="0" applyFont="1" applyFill="1" applyBorder="1" applyAlignment="1">
      <alignment horizontal="right" vertical="center" wrapText="1" readingOrder="1"/>
    </xf>
    <xf numFmtId="0" fontId="5" fillId="3" borderId="16" xfId="0" applyFont="1" applyFill="1" applyBorder="1" applyAlignment="1">
      <alignment horizontal="right" vertical="center" wrapText="1" readingOrder="1"/>
    </xf>
    <xf numFmtId="0" fontId="5" fillId="3" borderId="17" xfId="0" applyFont="1" applyFill="1" applyBorder="1" applyAlignment="1">
      <alignment horizontal="right" vertical="center" wrapText="1" readingOrder="1"/>
    </xf>
    <xf numFmtId="7" fontId="5" fillId="3" borderId="8" xfId="0" applyNumberFormat="1" applyFont="1" applyFill="1" applyBorder="1" applyAlignment="1">
      <alignment vertical="center" wrapText="1" readingOrder="1"/>
    </xf>
    <xf numFmtId="9" fontId="5" fillId="3" borderId="8" xfId="2" applyFont="1" applyFill="1" applyBorder="1" applyAlignment="1">
      <alignment horizontal="center" vertical="center" wrapText="1" readingOrder="1"/>
    </xf>
    <xf numFmtId="7" fontId="2" fillId="0" borderId="1" xfId="0" applyNumberFormat="1" applyFont="1" applyBorder="1" applyAlignment="1">
      <alignment horizontal="right" vertical="center" wrapText="1" readingOrder="1"/>
    </xf>
    <xf numFmtId="9" fontId="8" fillId="0" borderId="1" xfId="2" applyFont="1" applyBorder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 2" xfId="3" xr:uid="{08BF668E-531D-476B-B533-E876939DC17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DDE6D260-494F-4045-BFA1-CCCE303CB84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991514B-90E4-4559-9F11-44464186021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3" name="Imagen 2">
          <a:extLst>
            <a:ext uri="{FF2B5EF4-FFF2-40B4-BE49-F238E27FC236}">
              <a16:creationId xmlns:a16="http://schemas.microsoft.com/office/drawing/2014/main" id="{D58B351A-D101-4E8B-AD71-BA256B3949E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134F2-97E4-444D-BC41-4CEF3CE76198}">
  <dimension ref="A1:Y29"/>
  <sheetViews>
    <sheetView showGridLines="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J11" sqref="J11:J12"/>
    </sheetView>
  </sheetViews>
  <sheetFormatPr baseColWidth="10" defaultRowHeight="15" x14ac:dyDescent="0.25"/>
  <cols>
    <col min="1" max="5" width="5.42578125" customWidth="1"/>
    <col min="6" max="6" width="8" customWidth="1"/>
    <col min="7" max="7" width="9.5703125" customWidth="1"/>
    <col min="8" max="8" width="27.5703125" customWidth="1"/>
    <col min="9" max="18" width="18.85546875" customWidth="1"/>
    <col min="19" max="19" width="14.28515625" customWidth="1"/>
    <col min="20" max="20" width="6.85546875" bestFit="1" customWidth="1"/>
    <col min="22" max="22" width="14.28515625" bestFit="1" customWidth="1"/>
    <col min="24" max="24" width="15.140625" bestFit="1" customWidth="1"/>
  </cols>
  <sheetData>
    <row r="1" spans="1:25" x14ac:dyDescent="0.25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5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A3" s="5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5">
      <c r="A4" s="5" t="s">
        <v>55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</row>
    <row r="6" spans="1:25" x14ac:dyDescent="0.25">
      <c r="A6" s="8" t="s">
        <v>1</v>
      </c>
      <c r="B6" s="8" t="s">
        <v>2</v>
      </c>
      <c r="C6" s="8" t="s">
        <v>52</v>
      </c>
      <c r="D6" s="8" t="s">
        <v>51</v>
      </c>
      <c r="E6" s="8" t="s">
        <v>3</v>
      </c>
      <c r="F6" s="8" t="s">
        <v>50</v>
      </c>
      <c r="G6" s="8" t="s">
        <v>49</v>
      </c>
      <c r="H6" s="9" t="s">
        <v>48</v>
      </c>
      <c r="I6" s="10" t="s">
        <v>56</v>
      </c>
      <c r="J6" s="10" t="s">
        <v>57</v>
      </c>
      <c r="K6" s="10" t="s">
        <v>58</v>
      </c>
      <c r="L6" s="10" t="s">
        <v>59</v>
      </c>
      <c r="M6" s="10" t="s">
        <v>60</v>
      </c>
      <c r="N6" s="11" t="s">
        <v>47</v>
      </c>
      <c r="O6" s="10" t="s">
        <v>61</v>
      </c>
      <c r="P6" s="12" t="s">
        <v>46</v>
      </c>
      <c r="Q6" s="8" t="s">
        <v>45</v>
      </c>
      <c r="R6" s="13" t="s">
        <v>44</v>
      </c>
      <c r="S6" s="14" t="s">
        <v>62</v>
      </c>
      <c r="T6" s="14"/>
      <c r="U6" s="14"/>
      <c r="V6" s="15" t="s">
        <v>63</v>
      </c>
      <c r="W6" s="16"/>
      <c r="X6" s="16" t="s">
        <v>64</v>
      </c>
      <c r="Y6" s="16"/>
    </row>
    <row r="7" spans="1:25" x14ac:dyDescent="0.25">
      <c r="A7" s="17"/>
      <c r="B7" s="17"/>
      <c r="C7" s="17"/>
      <c r="D7" s="17"/>
      <c r="E7" s="17"/>
      <c r="F7" s="17"/>
      <c r="G7" s="17"/>
      <c r="H7" s="18"/>
      <c r="I7" s="19"/>
      <c r="J7" s="19"/>
      <c r="K7" s="19"/>
      <c r="L7" s="19"/>
      <c r="M7" s="19"/>
      <c r="N7" s="20"/>
      <c r="O7" s="19"/>
      <c r="P7" s="21"/>
      <c r="Q7" s="17"/>
      <c r="R7" s="22"/>
      <c r="S7" s="23" t="s">
        <v>65</v>
      </c>
      <c r="T7" s="23" t="s">
        <v>66</v>
      </c>
      <c r="U7" s="23" t="s">
        <v>67</v>
      </c>
      <c r="V7" s="24" t="s">
        <v>68</v>
      </c>
      <c r="W7" s="24" t="s">
        <v>69</v>
      </c>
      <c r="X7" s="24" t="s">
        <v>68</v>
      </c>
      <c r="Y7" s="24" t="s">
        <v>69</v>
      </c>
    </row>
    <row r="8" spans="1:25" x14ac:dyDescent="0.25">
      <c r="A8" s="2" t="s">
        <v>4</v>
      </c>
      <c r="B8" s="2" t="s">
        <v>10</v>
      </c>
      <c r="C8" s="2" t="s">
        <v>10</v>
      </c>
      <c r="D8" s="2" t="s">
        <v>10</v>
      </c>
      <c r="E8" s="2"/>
      <c r="F8" s="2" t="s">
        <v>6</v>
      </c>
      <c r="G8" s="2" t="s">
        <v>5</v>
      </c>
      <c r="H8" s="1" t="s">
        <v>38</v>
      </c>
      <c r="I8" s="3">
        <v>8141000000</v>
      </c>
      <c r="J8" s="3">
        <v>611000000</v>
      </c>
      <c r="K8" s="3">
        <v>0</v>
      </c>
      <c r="L8" s="3">
        <v>8752000000</v>
      </c>
      <c r="M8" s="3">
        <v>0</v>
      </c>
      <c r="N8" s="3">
        <v>8752000000</v>
      </c>
      <c r="O8" s="3">
        <v>0</v>
      </c>
      <c r="P8" s="3">
        <v>7305014680</v>
      </c>
      <c r="Q8" s="3">
        <v>7305014680</v>
      </c>
      <c r="R8" s="3">
        <v>7305014680</v>
      </c>
      <c r="S8" s="37">
        <f t="shared" ref="S8:U10" si="0">+P8/($L8-$M8)</f>
        <v>0.83466803930530165</v>
      </c>
      <c r="T8" s="37">
        <f t="shared" si="0"/>
        <v>0.83466803930530165</v>
      </c>
      <c r="U8" s="37">
        <f t="shared" si="0"/>
        <v>0.83466803930530165</v>
      </c>
      <c r="V8" s="38">
        <f>+N8-P8</f>
        <v>1446985320</v>
      </c>
      <c r="W8" s="37">
        <f>+V8/(L8-M8)</f>
        <v>0.16533196069469835</v>
      </c>
      <c r="X8" s="38">
        <f>+P8-Q8</f>
        <v>0</v>
      </c>
      <c r="Y8" s="37">
        <f>+X8/(L8-M8)</f>
        <v>0</v>
      </c>
    </row>
    <row r="9" spans="1:25" ht="22.5" x14ac:dyDescent="0.25">
      <c r="A9" s="2" t="s">
        <v>4</v>
      </c>
      <c r="B9" s="2" t="s">
        <v>10</v>
      </c>
      <c r="C9" s="2" t="s">
        <v>10</v>
      </c>
      <c r="D9" s="2" t="s">
        <v>23</v>
      </c>
      <c r="E9" s="2"/>
      <c r="F9" s="2" t="s">
        <v>6</v>
      </c>
      <c r="G9" s="2" t="s">
        <v>5</v>
      </c>
      <c r="H9" s="1" t="s">
        <v>39</v>
      </c>
      <c r="I9" s="3">
        <v>3018000000</v>
      </c>
      <c r="J9" s="3">
        <v>81000000</v>
      </c>
      <c r="K9" s="3">
        <v>0</v>
      </c>
      <c r="L9" s="3">
        <v>3099000000</v>
      </c>
      <c r="M9" s="3">
        <v>0</v>
      </c>
      <c r="N9" s="3">
        <v>3099000000</v>
      </c>
      <c r="O9" s="3">
        <v>0</v>
      </c>
      <c r="P9" s="3">
        <v>2796028907</v>
      </c>
      <c r="Q9" s="3">
        <v>2796028907</v>
      </c>
      <c r="R9" s="3">
        <v>2796028907</v>
      </c>
      <c r="S9" s="37">
        <f t="shared" si="0"/>
        <v>0.90223585253307514</v>
      </c>
      <c r="T9" s="37">
        <f t="shared" si="0"/>
        <v>0.90223585253307514</v>
      </c>
      <c r="U9" s="37">
        <f t="shared" si="0"/>
        <v>0.90223585253307514</v>
      </c>
      <c r="V9" s="38">
        <f>+N9-P9</f>
        <v>302971093</v>
      </c>
      <c r="W9" s="37">
        <f t="shared" ref="W9:W28" si="1">+V9/(L9-M9)</f>
        <v>9.7764147466924814E-2</v>
      </c>
      <c r="X9" s="38">
        <f>+P9-Q9</f>
        <v>0</v>
      </c>
      <c r="Y9" s="37">
        <f t="shared" ref="Y9:Y28" si="2">+X9/(L9-M9)</f>
        <v>0</v>
      </c>
    </row>
    <row r="10" spans="1:25" ht="33.75" x14ac:dyDescent="0.25">
      <c r="A10" s="2" t="s">
        <v>4</v>
      </c>
      <c r="B10" s="2" t="s">
        <v>10</v>
      </c>
      <c r="C10" s="2" t="s">
        <v>10</v>
      </c>
      <c r="D10" s="2" t="s">
        <v>9</v>
      </c>
      <c r="E10" s="2"/>
      <c r="F10" s="2" t="s">
        <v>6</v>
      </c>
      <c r="G10" s="2" t="s">
        <v>5</v>
      </c>
      <c r="H10" s="1" t="s">
        <v>40</v>
      </c>
      <c r="I10" s="3">
        <v>1132000000</v>
      </c>
      <c r="J10" s="3">
        <v>0</v>
      </c>
      <c r="K10" s="3">
        <v>0</v>
      </c>
      <c r="L10" s="3">
        <v>1132000000</v>
      </c>
      <c r="M10" s="3">
        <v>0</v>
      </c>
      <c r="N10" s="3">
        <v>1132000000</v>
      </c>
      <c r="O10" s="3">
        <v>0</v>
      </c>
      <c r="P10" s="3">
        <v>908763679</v>
      </c>
      <c r="Q10" s="3">
        <v>908763679</v>
      </c>
      <c r="R10" s="3">
        <v>908763679</v>
      </c>
      <c r="S10" s="37">
        <f t="shared" si="0"/>
        <v>0.80279476943462902</v>
      </c>
      <c r="T10" s="37">
        <f t="shared" si="0"/>
        <v>0.80279476943462902</v>
      </c>
      <c r="U10" s="37">
        <f t="shared" si="0"/>
        <v>0.80279476943462902</v>
      </c>
      <c r="V10" s="38">
        <f>+N10-P10</f>
        <v>223236321</v>
      </c>
      <c r="W10" s="37">
        <f t="shared" si="1"/>
        <v>0.19720523056537104</v>
      </c>
      <c r="X10" s="38">
        <f>+P10-Q10</f>
        <v>0</v>
      </c>
      <c r="Y10" s="37">
        <f t="shared" si="2"/>
        <v>0</v>
      </c>
    </row>
    <row r="11" spans="1:25" s="7" customFormat="1" ht="12.75" x14ac:dyDescent="0.2">
      <c r="A11" s="25" t="s">
        <v>71</v>
      </c>
      <c r="B11" s="25"/>
      <c r="C11" s="25"/>
      <c r="D11" s="25"/>
      <c r="E11" s="25"/>
      <c r="F11" s="25"/>
      <c r="G11" s="25"/>
      <c r="H11" s="25"/>
      <c r="I11" s="26">
        <f>SUM(I8:I10)</f>
        <v>12291000000</v>
      </c>
      <c r="J11" s="26">
        <f t="shared" ref="J11:R11" si="3">SUM(J8:J10)</f>
        <v>692000000</v>
      </c>
      <c r="K11" s="26">
        <f t="shared" si="3"/>
        <v>0</v>
      </c>
      <c r="L11" s="26">
        <f t="shared" si="3"/>
        <v>12983000000</v>
      </c>
      <c r="M11" s="26">
        <f t="shared" si="3"/>
        <v>0</v>
      </c>
      <c r="N11" s="26">
        <f t="shared" si="3"/>
        <v>12983000000</v>
      </c>
      <c r="O11" s="26">
        <f t="shared" si="3"/>
        <v>0</v>
      </c>
      <c r="P11" s="26">
        <f t="shared" si="3"/>
        <v>11009807266</v>
      </c>
      <c r="Q11" s="26">
        <f t="shared" si="3"/>
        <v>11009807266</v>
      </c>
      <c r="R11" s="26">
        <f t="shared" si="3"/>
        <v>11009807266</v>
      </c>
      <c r="S11" s="23">
        <f t="shared" ref="S11:U12" si="4">+P11/($L11-$M11)</f>
        <v>0.84801719679580989</v>
      </c>
      <c r="T11" s="23">
        <f t="shared" si="4"/>
        <v>0.84801719679580989</v>
      </c>
      <c r="U11" s="23">
        <f t="shared" si="4"/>
        <v>0.84801719679580989</v>
      </c>
      <c r="V11" s="26">
        <f t="shared" ref="V11:X11" si="5">SUM(V8:V10)</f>
        <v>1973192734</v>
      </c>
      <c r="W11" s="23">
        <f t="shared" si="1"/>
        <v>0.15198280320419008</v>
      </c>
      <c r="X11" s="26">
        <f t="shared" si="5"/>
        <v>0</v>
      </c>
      <c r="Y11" s="23">
        <f t="shared" si="2"/>
        <v>0</v>
      </c>
    </row>
    <row r="12" spans="1:25" ht="22.5" x14ac:dyDescent="0.25">
      <c r="A12" s="2" t="s">
        <v>4</v>
      </c>
      <c r="B12" s="2" t="s">
        <v>23</v>
      </c>
      <c r="C12" s="2"/>
      <c r="D12" s="2"/>
      <c r="E12" s="2"/>
      <c r="F12" s="2" t="s">
        <v>6</v>
      </c>
      <c r="G12" s="2" t="s">
        <v>5</v>
      </c>
      <c r="H12" s="1" t="s">
        <v>32</v>
      </c>
      <c r="I12" s="3">
        <v>3358515000</v>
      </c>
      <c r="J12" s="3">
        <v>110910614</v>
      </c>
      <c r="K12" s="3">
        <v>0</v>
      </c>
      <c r="L12" s="3">
        <v>3469425614</v>
      </c>
      <c r="M12" s="3">
        <v>0</v>
      </c>
      <c r="N12" s="3">
        <v>3416257766.7600002</v>
      </c>
      <c r="O12" s="3">
        <v>53167847.240000002</v>
      </c>
      <c r="P12" s="3">
        <v>3176139480.4299998</v>
      </c>
      <c r="Q12" s="3">
        <v>2755247446.9200001</v>
      </c>
      <c r="R12" s="3">
        <v>2755247446.9200001</v>
      </c>
      <c r="S12" s="37">
        <f t="shared" si="4"/>
        <v>0.91546550749307976</v>
      </c>
      <c r="T12" s="37">
        <f t="shared" si="4"/>
        <v>0.79415089224045832</v>
      </c>
      <c r="U12" s="37">
        <f t="shared" si="4"/>
        <v>0.79415089224045832</v>
      </c>
      <c r="V12" s="38">
        <f>+N12-P12</f>
        <v>240118286.3300004</v>
      </c>
      <c r="W12" s="37">
        <f t="shared" si="1"/>
        <v>6.9209809647182832E-2</v>
      </c>
      <c r="X12" s="38">
        <f>+P12-Q12</f>
        <v>420892033.50999975</v>
      </c>
      <c r="Y12" s="37">
        <f t="shared" si="2"/>
        <v>0.1213146152526214</v>
      </c>
    </row>
    <row r="13" spans="1:25" s="30" customFormat="1" ht="16.5" x14ac:dyDescent="0.3">
      <c r="A13" s="27" t="s">
        <v>72</v>
      </c>
      <c r="B13" s="28"/>
      <c r="C13" s="28"/>
      <c r="D13" s="28"/>
      <c r="E13" s="28"/>
      <c r="F13" s="28"/>
      <c r="G13" s="28"/>
      <c r="H13" s="29"/>
      <c r="I13" s="26">
        <f t="shared" ref="I13:R13" si="6">+I12</f>
        <v>3358515000</v>
      </c>
      <c r="J13" s="26">
        <f t="shared" si="6"/>
        <v>110910614</v>
      </c>
      <c r="K13" s="26">
        <f t="shared" si="6"/>
        <v>0</v>
      </c>
      <c r="L13" s="26">
        <f t="shared" si="6"/>
        <v>3469425614</v>
      </c>
      <c r="M13" s="26">
        <f t="shared" si="6"/>
        <v>0</v>
      </c>
      <c r="N13" s="26">
        <f t="shared" si="6"/>
        <v>3416257766.7600002</v>
      </c>
      <c r="O13" s="26">
        <f t="shared" si="6"/>
        <v>53167847.240000002</v>
      </c>
      <c r="P13" s="26">
        <f t="shared" si="6"/>
        <v>3176139480.4299998</v>
      </c>
      <c r="Q13" s="26">
        <f t="shared" si="6"/>
        <v>2755247446.9200001</v>
      </c>
      <c r="R13" s="26">
        <f t="shared" si="6"/>
        <v>2755247446.9200001</v>
      </c>
      <c r="S13" s="23">
        <f t="shared" ref="S13:U15" si="7">+P13/($L13-$M13)</f>
        <v>0.91546550749307976</v>
      </c>
      <c r="T13" s="23">
        <f t="shared" si="7"/>
        <v>0.79415089224045832</v>
      </c>
      <c r="U13" s="23">
        <f t="shared" si="7"/>
        <v>0.79415089224045832</v>
      </c>
      <c r="V13" s="26">
        <f t="shared" ref="V13:X13" si="8">+V12</f>
        <v>240118286.3300004</v>
      </c>
      <c r="W13" s="23">
        <f t="shared" si="1"/>
        <v>6.9209809647182832E-2</v>
      </c>
      <c r="X13" s="26">
        <f t="shared" si="8"/>
        <v>420892033.50999975</v>
      </c>
      <c r="Y13" s="23">
        <f t="shared" si="2"/>
        <v>0.1213146152526214</v>
      </c>
    </row>
    <row r="14" spans="1:25" ht="33.75" x14ac:dyDescent="0.25">
      <c r="A14" s="2" t="s">
        <v>4</v>
      </c>
      <c r="B14" s="2" t="s">
        <v>9</v>
      </c>
      <c r="C14" s="2" t="s">
        <v>9</v>
      </c>
      <c r="D14" s="2" t="s">
        <v>10</v>
      </c>
      <c r="E14" s="2" t="s">
        <v>11</v>
      </c>
      <c r="F14" s="2" t="s">
        <v>6</v>
      </c>
      <c r="G14" s="2" t="s">
        <v>5</v>
      </c>
      <c r="H14" s="1" t="s">
        <v>12</v>
      </c>
      <c r="I14" s="3">
        <v>1092000000</v>
      </c>
      <c r="J14" s="3">
        <v>0</v>
      </c>
      <c r="K14" s="3">
        <v>110910614</v>
      </c>
      <c r="L14" s="3">
        <v>981089386</v>
      </c>
      <c r="M14" s="3">
        <v>981089386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7">
        <v>0</v>
      </c>
      <c r="T14" s="37">
        <v>0</v>
      </c>
      <c r="U14" s="37">
        <v>0</v>
      </c>
      <c r="V14" s="38">
        <v>0</v>
      </c>
      <c r="W14" s="37" t="e">
        <f t="shared" si="1"/>
        <v>#DIV/0!</v>
      </c>
      <c r="X14" s="38">
        <f>+P14-Q14</f>
        <v>0</v>
      </c>
      <c r="Y14" s="37" t="e">
        <f t="shared" si="2"/>
        <v>#DIV/0!</v>
      </c>
    </row>
    <row r="15" spans="1:25" ht="33.75" x14ac:dyDescent="0.25">
      <c r="A15" s="2" t="s">
        <v>4</v>
      </c>
      <c r="B15" s="2" t="s">
        <v>9</v>
      </c>
      <c r="C15" s="2" t="s">
        <v>14</v>
      </c>
      <c r="D15" s="2" t="s">
        <v>23</v>
      </c>
      <c r="E15" s="2" t="s">
        <v>41</v>
      </c>
      <c r="F15" s="2" t="s">
        <v>6</v>
      </c>
      <c r="G15" s="2" t="s">
        <v>5</v>
      </c>
      <c r="H15" s="1" t="s">
        <v>42</v>
      </c>
      <c r="I15" s="3">
        <v>103000000</v>
      </c>
      <c r="J15" s="3">
        <v>0</v>
      </c>
      <c r="K15" s="3">
        <v>0</v>
      </c>
      <c r="L15" s="3">
        <v>103000000</v>
      </c>
      <c r="M15" s="3">
        <v>0</v>
      </c>
      <c r="N15" s="3">
        <v>103000000</v>
      </c>
      <c r="O15" s="3">
        <v>0</v>
      </c>
      <c r="P15" s="3">
        <v>21764383</v>
      </c>
      <c r="Q15" s="3">
        <v>17957597</v>
      </c>
      <c r="R15" s="3">
        <v>17957597</v>
      </c>
      <c r="S15" s="37">
        <f t="shared" si="7"/>
        <v>0.21130468932038834</v>
      </c>
      <c r="T15" s="37">
        <f t="shared" si="7"/>
        <v>0.17434560194174759</v>
      </c>
      <c r="U15" s="37">
        <f t="shared" si="7"/>
        <v>0.17434560194174759</v>
      </c>
      <c r="V15" s="38">
        <f>+N15-P15</f>
        <v>81235617</v>
      </c>
      <c r="W15" s="37">
        <f t="shared" si="1"/>
        <v>0.78869531067961163</v>
      </c>
      <c r="X15" s="38">
        <f>+P15-Q15</f>
        <v>3806786</v>
      </c>
      <c r="Y15" s="37">
        <f t="shared" si="2"/>
        <v>3.695908737864078E-2</v>
      </c>
    </row>
    <row r="16" spans="1:25" x14ac:dyDescent="0.25">
      <c r="A16" s="25" t="s">
        <v>73</v>
      </c>
      <c r="B16" s="25"/>
      <c r="C16" s="25"/>
      <c r="D16" s="25"/>
      <c r="E16" s="25"/>
      <c r="F16" s="25"/>
      <c r="G16" s="25"/>
      <c r="H16" s="25"/>
      <c r="I16" s="26">
        <f t="shared" ref="I16:R16" si="9">+I14+I15</f>
        <v>1195000000</v>
      </c>
      <c r="J16" s="26">
        <f t="shared" si="9"/>
        <v>0</v>
      </c>
      <c r="K16" s="26">
        <f t="shared" si="9"/>
        <v>110910614</v>
      </c>
      <c r="L16" s="26">
        <f t="shared" si="9"/>
        <v>1084089386</v>
      </c>
      <c r="M16" s="26">
        <f t="shared" si="9"/>
        <v>981089386</v>
      </c>
      <c r="N16" s="26">
        <f t="shared" si="9"/>
        <v>103000000</v>
      </c>
      <c r="O16" s="26">
        <f t="shared" si="9"/>
        <v>0</v>
      </c>
      <c r="P16" s="26">
        <f t="shared" si="9"/>
        <v>21764383</v>
      </c>
      <c r="Q16" s="26">
        <f t="shared" si="9"/>
        <v>17957597</v>
      </c>
      <c r="R16" s="26">
        <f t="shared" si="9"/>
        <v>17957597</v>
      </c>
      <c r="S16" s="23">
        <f t="shared" ref="S16:U18" si="10">+P16/($L16-$M16)</f>
        <v>0.21130468932038834</v>
      </c>
      <c r="T16" s="23">
        <f t="shared" si="10"/>
        <v>0.17434560194174759</v>
      </c>
      <c r="U16" s="23">
        <f t="shared" si="10"/>
        <v>0.17434560194174759</v>
      </c>
      <c r="V16" s="26">
        <f>+V14+V15</f>
        <v>81235617</v>
      </c>
      <c r="W16" s="23">
        <f t="shared" si="1"/>
        <v>0.78869531067961163</v>
      </c>
      <c r="X16" s="26">
        <f>+X14+X15</f>
        <v>3806786</v>
      </c>
      <c r="Y16" s="23">
        <f t="shared" si="2"/>
        <v>3.695908737864078E-2</v>
      </c>
    </row>
    <row r="17" spans="1:25" x14ac:dyDescent="0.25">
      <c r="A17" s="2" t="s">
        <v>4</v>
      </c>
      <c r="B17" s="2" t="s">
        <v>13</v>
      </c>
      <c r="C17" s="2" t="s">
        <v>10</v>
      </c>
      <c r="D17" s="2"/>
      <c r="E17" s="2"/>
      <c r="F17" s="2" t="s">
        <v>6</v>
      </c>
      <c r="G17" s="2" t="s">
        <v>5</v>
      </c>
      <c r="H17" s="1" t="s">
        <v>43</v>
      </c>
      <c r="I17" s="3">
        <v>1000000</v>
      </c>
      <c r="J17" s="3">
        <v>0</v>
      </c>
      <c r="K17" s="3">
        <v>0</v>
      </c>
      <c r="L17" s="3">
        <v>1000000</v>
      </c>
      <c r="M17" s="3">
        <v>0</v>
      </c>
      <c r="N17" s="3">
        <v>261000</v>
      </c>
      <c r="O17" s="3">
        <v>739000</v>
      </c>
      <c r="P17" s="3">
        <v>261000</v>
      </c>
      <c r="Q17" s="3">
        <v>261000</v>
      </c>
      <c r="R17" s="3">
        <v>261000</v>
      </c>
      <c r="S17" s="37">
        <f t="shared" si="10"/>
        <v>0.26100000000000001</v>
      </c>
      <c r="T17" s="37">
        <f t="shared" si="10"/>
        <v>0.26100000000000001</v>
      </c>
      <c r="U17" s="37">
        <f t="shared" si="10"/>
        <v>0.26100000000000001</v>
      </c>
      <c r="V17" s="38">
        <f>+N17-P17</f>
        <v>0</v>
      </c>
      <c r="W17" s="37">
        <f t="shared" si="1"/>
        <v>0</v>
      </c>
      <c r="X17" s="38">
        <f>+P17-Q17</f>
        <v>0</v>
      </c>
      <c r="Y17" s="37">
        <f t="shared" si="2"/>
        <v>0</v>
      </c>
    </row>
    <row r="18" spans="1:25" ht="22.5" x14ac:dyDescent="0.25">
      <c r="A18" s="2" t="s">
        <v>4</v>
      </c>
      <c r="B18" s="2" t="s">
        <v>13</v>
      </c>
      <c r="C18" s="2" t="s">
        <v>14</v>
      </c>
      <c r="D18" s="2" t="s">
        <v>10</v>
      </c>
      <c r="E18" s="2"/>
      <c r="F18" s="2" t="s">
        <v>8</v>
      </c>
      <c r="G18" s="2" t="s">
        <v>7</v>
      </c>
      <c r="H18" s="1" t="s">
        <v>15</v>
      </c>
      <c r="I18" s="3">
        <v>166532067</v>
      </c>
      <c r="J18" s="3">
        <v>0</v>
      </c>
      <c r="K18" s="3">
        <v>0</v>
      </c>
      <c r="L18" s="3">
        <v>166532067</v>
      </c>
      <c r="M18" s="3">
        <v>0</v>
      </c>
      <c r="N18" s="3">
        <v>104535320</v>
      </c>
      <c r="O18" s="3">
        <v>61996747</v>
      </c>
      <c r="P18" s="3">
        <v>104535320</v>
      </c>
      <c r="Q18" s="3">
        <v>104535320</v>
      </c>
      <c r="R18" s="3">
        <v>104535320</v>
      </c>
      <c r="S18" s="37">
        <f t="shared" si="10"/>
        <v>0.62771886449953207</v>
      </c>
      <c r="T18" s="37">
        <f t="shared" si="10"/>
        <v>0.62771886449953207</v>
      </c>
      <c r="U18" s="37">
        <f t="shared" si="10"/>
        <v>0.62771886449953207</v>
      </c>
      <c r="V18" s="38">
        <f>+N18-P18</f>
        <v>0</v>
      </c>
      <c r="W18" s="37">
        <f t="shared" si="1"/>
        <v>0</v>
      </c>
      <c r="X18" s="38">
        <f>+P18-Q18</f>
        <v>0</v>
      </c>
      <c r="Y18" s="37">
        <f t="shared" si="2"/>
        <v>0</v>
      </c>
    </row>
    <row r="19" spans="1:25" x14ac:dyDescent="0.25">
      <c r="A19" s="25" t="s">
        <v>74</v>
      </c>
      <c r="B19" s="25"/>
      <c r="C19" s="25"/>
      <c r="D19" s="25"/>
      <c r="E19" s="25"/>
      <c r="F19" s="25"/>
      <c r="G19" s="25"/>
      <c r="H19" s="25"/>
      <c r="I19" s="26">
        <f>+I17+I18</f>
        <v>167532067</v>
      </c>
      <c r="J19" s="26">
        <f t="shared" ref="J19:R19" si="11">+J17+J18</f>
        <v>0</v>
      </c>
      <c r="K19" s="26">
        <f t="shared" si="11"/>
        <v>0</v>
      </c>
      <c r="L19" s="26">
        <f t="shared" si="11"/>
        <v>167532067</v>
      </c>
      <c r="M19" s="26">
        <f t="shared" si="11"/>
        <v>0</v>
      </c>
      <c r="N19" s="26">
        <f t="shared" si="11"/>
        <v>104796320</v>
      </c>
      <c r="O19" s="26">
        <f t="shared" si="11"/>
        <v>62735747</v>
      </c>
      <c r="P19" s="26">
        <f t="shared" si="11"/>
        <v>104796320</v>
      </c>
      <c r="Q19" s="26">
        <f t="shared" si="11"/>
        <v>104796320</v>
      </c>
      <c r="R19" s="26">
        <f t="shared" si="11"/>
        <v>104796320</v>
      </c>
      <c r="S19" s="23">
        <f t="shared" ref="S19:U26" si="12">+P19/($L19-$M19)</f>
        <v>0.62552991720683537</v>
      </c>
      <c r="T19" s="23">
        <f t="shared" si="12"/>
        <v>0.62552991720683537</v>
      </c>
      <c r="U19" s="23">
        <f t="shared" si="12"/>
        <v>0.62552991720683537</v>
      </c>
      <c r="V19" s="26">
        <f t="shared" ref="V19" si="13">+V17+V18</f>
        <v>0</v>
      </c>
      <c r="W19" s="23">
        <f t="shared" si="1"/>
        <v>0</v>
      </c>
      <c r="X19" s="26">
        <f t="shared" ref="X19" si="14">+X17+X18</f>
        <v>0</v>
      </c>
      <c r="Y19" s="23">
        <f t="shared" si="2"/>
        <v>0</v>
      </c>
    </row>
    <row r="20" spans="1:25" x14ac:dyDescent="0.25">
      <c r="A20" s="31" t="s">
        <v>75</v>
      </c>
      <c r="B20" s="31"/>
      <c r="C20" s="31"/>
      <c r="D20" s="31"/>
      <c r="E20" s="31"/>
      <c r="F20" s="31"/>
      <c r="G20" s="31"/>
      <c r="H20" s="31"/>
      <c r="I20" s="32">
        <f>+I11+I13+I16+I19</f>
        <v>17012047067</v>
      </c>
      <c r="J20" s="32">
        <f t="shared" ref="J20:R20" si="15">+J11+J13+J16+J19</f>
        <v>802910614</v>
      </c>
      <c r="K20" s="32">
        <f t="shared" si="15"/>
        <v>110910614</v>
      </c>
      <c r="L20" s="32">
        <f t="shared" si="15"/>
        <v>17704047067</v>
      </c>
      <c r="M20" s="32">
        <f t="shared" si="15"/>
        <v>981089386</v>
      </c>
      <c r="N20" s="32">
        <f t="shared" si="15"/>
        <v>16607054086.76</v>
      </c>
      <c r="O20" s="32">
        <f t="shared" si="15"/>
        <v>115903594.24000001</v>
      </c>
      <c r="P20" s="32">
        <f t="shared" si="15"/>
        <v>14312507449.43</v>
      </c>
      <c r="Q20" s="32">
        <f t="shared" si="15"/>
        <v>13887808629.92</v>
      </c>
      <c r="R20" s="32">
        <f t="shared" si="15"/>
        <v>13887808629.92</v>
      </c>
      <c r="S20" s="33">
        <f t="shared" si="12"/>
        <v>0.85585981394256216</v>
      </c>
      <c r="T20" s="33">
        <f t="shared" si="12"/>
        <v>0.83046365929029464</v>
      </c>
      <c r="U20" s="33">
        <f t="shared" si="12"/>
        <v>0.83046365929029464</v>
      </c>
      <c r="V20" s="32">
        <f t="shared" ref="V20:X20" si="16">+V11+V13+V16+V19</f>
        <v>2294546637.3300004</v>
      </c>
      <c r="W20" s="33">
        <f t="shared" si="1"/>
        <v>0.13720937893282947</v>
      </c>
      <c r="X20" s="32">
        <f t="shared" si="16"/>
        <v>424698819.50999975</v>
      </c>
      <c r="Y20" s="33">
        <f t="shared" si="2"/>
        <v>2.5396154652267446E-2</v>
      </c>
    </row>
    <row r="21" spans="1:25" ht="67.5" x14ac:dyDescent="0.25">
      <c r="A21" s="2" t="s">
        <v>16</v>
      </c>
      <c r="B21" s="2" t="s">
        <v>17</v>
      </c>
      <c r="C21" s="2" t="s">
        <v>18</v>
      </c>
      <c r="D21" s="2" t="s">
        <v>30</v>
      </c>
      <c r="E21" s="2" t="s">
        <v>21</v>
      </c>
      <c r="F21" s="2" t="s">
        <v>8</v>
      </c>
      <c r="G21" s="2" t="s">
        <v>5</v>
      </c>
      <c r="H21" s="1" t="s">
        <v>22</v>
      </c>
      <c r="I21" s="3">
        <v>5313014625</v>
      </c>
      <c r="J21" s="3">
        <v>0</v>
      </c>
      <c r="K21" s="3">
        <v>0</v>
      </c>
      <c r="L21" s="3">
        <v>5313014625</v>
      </c>
      <c r="M21" s="3">
        <v>218533318</v>
      </c>
      <c r="N21" s="3">
        <v>4997247706</v>
      </c>
      <c r="O21" s="3">
        <v>97233601</v>
      </c>
      <c r="P21" s="3">
        <v>4888215089</v>
      </c>
      <c r="Q21" s="3">
        <v>3568800629.9499998</v>
      </c>
      <c r="R21" s="3">
        <v>3533898160.9499998</v>
      </c>
      <c r="S21" s="37">
        <f t="shared" si="12"/>
        <v>0.9595118314171488</v>
      </c>
      <c r="T21" s="37">
        <f t="shared" si="12"/>
        <v>0.70052286285678189</v>
      </c>
      <c r="U21" s="37">
        <f t="shared" si="12"/>
        <v>0.69367182800225358</v>
      </c>
      <c r="V21" s="38">
        <f>+N21-P21</f>
        <v>109032617</v>
      </c>
      <c r="W21" s="37">
        <f t="shared" si="1"/>
        <v>2.1402103654828464E-2</v>
      </c>
      <c r="X21" s="38">
        <f>+P21-Q21</f>
        <v>1319414459.0500002</v>
      </c>
      <c r="Y21" s="37">
        <f t="shared" si="2"/>
        <v>0.25898896856036696</v>
      </c>
    </row>
    <row r="22" spans="1:25" ht="67.5" x14ac:dyDescent="0.25">
      <c r="A22" s="2" t="s">
        <v>16</v>
      </c>
      <c r="B22" s="2" t="s">
        <v>17</v>
      </c>
      <c r="C22" s="2" t="s">
        <v>18</v>
      </c>
      <c r="D22" s="2" t="s">
        <v>19</v>
      </c>
      <c r="E22" s="2" t="s">
        <v>21</v>
      </c>
      <c r="F22" s="2" t="s">
        <v>8</v>
      </c>
      <c r="G22" s="2" t="s">
        <v>5</v>
      </c>
      <c r="H22" s="1" t="s">
        <v>22</v>
      </c>
      <c r="I22" s="3">
        <v>10802532581</v>
      </c>
      <c r="J22" s="3">
        <v>0</v>
      </c>
      <c r="K22" s="3">
        <v>0</v>
      </c>
      <c r="L22" s="3">
        <v>10802532581</v>
      </c>
      <c r="M22" s="3">
        <v>221784077</v>
      </c>
      <c r="N22" s="3">
        <v>10571577571</v>
      </c>
      <c r="O22" s="3">
        <v>9170933</v>
      </c>
      <c r="P22" s="3">
        <v>10512315751</v>
      </c>
      <c r="Q22" s="3">
        <v>7625374336.8500004</v>
      </c>
      <c r="R22" s="3">
        <v>7615317309.8599997</v>
      </c>
      <c r="S22" s="37">
        <f t="shared" si="12"/>
        <v>0.99353233346637726</v>
      </c>
      <c r="T22" s="37">
        <f t="shared" si="12"/>
        <v>0.72068382817787091</v>
      </c>
      <c r="U22" s="37">
        <f t="shared" si="12"/>
        <v>0.71973332576434135</v>
      </c>
      <c r="V22" s="38">
        <f>+N22-P22</f>
        <v>59261820</v>
      </c>
      <c r="W22" s="37">
        <f t="shared" si="1"/>
        <v>5.6009099902144316E-3</v>
      </c>
      <c r="X22" s="38">
        <f>+P22-Q22</f>
        <v>2886941414.1499996</v>
      </c>
      <c r="Y22" s="37">
        <f t="shared" si="2"/>
        <v>0.27284850528850635</v>
      </c>
    </row>
    <row r="23" spans="1:25" ht="67.5" x14ac:dyDescent="0.25">
      <c r="A23" s="2" t="s">
        <v>16</v>
      </c>
      <c r="B23" s="2" t="s">
        <v>17</v>
      </c>
      <c r="C23" s="2" t="s">
        <v>18</v>
      </c>
      <c r="D23" s="2" t="s">
        <v>28</v>
      </c>
      <c r="E23" s="2" t="s">
        <v>21</v>
      </c>
      <c r="F23" s="2" t="s">
        <v>8</v>
      </c>
      <c r="G23" s="2" t="s">
        <v>5</v>
      </c>
      <c r="H23" s="1" t="s">
        <v>22</v>
      </c>
      <c r="I23" s="3">
        <v>6366631320</v>
      </c>
      <c r="J23" s="3">
        <v>0</v>
      </c>
      <c r="K23" s="3">
        <v>0</v>
      </c>
      <c r="L23" s="3">
        <v>6366631320</v>
      </c>
      <c r="M23" s="3">
        <v>458693313</v>
      </c>
      <c r="N23" s="3">
        <v>5867645677</v>
      </c>
      <c r="O23" s="3">
        <v>40292330</v>
      </c>
      <c r="P23" s="3">
        <v>5851723953</v>
      </c>
      <c r="Q23" s="3">
        <v>4438482412.9300003</v>
      </c>
      <c r="R23" s="3">
        <v>4437450841.9300003</v>
      </c>
      <c r="S23" s="37">
        <f t="shared" si="12"/>
        <v>0.9904849959607912</v>
      </c>
      <c r="T23" s="37">
        <f t="shared" si="12"/>
        <v>0.75127437147632214</v>
      </c>
      <c r="U23" s="37">
        <f t="shared" si="12"/>
        <v>0.7510997638553929</v>
      </c>
      <c r="V23" s="38">
        <f>+N23-P23</f>
        <v>15921724</v>
      </c>
      <c r="W23" s="37">
        <f t="shared" si="1"/>
        <v>2.6949714064594451E-3</v>
      </c>
      <c r="X23" s="38">
        <f>+P23-Q23</f>
        <v>1413241540.0699997</v>
      </c>
      <c r="Y23" s="37">
        <f t="shared" si="2"/>
        <v>0.23921062448446909</v>
      </c>
    </row>
    <row r="24" spans="1:25" ht="67.5" x14ac:dyDescent="0.25">
      <c r="A24" s="2" t="s">
        <v>16</v>
      </c>
      <c r="B24" s="2" t="s">
        <v>17</v>
      </c>
      <c r="C24" s="2" t="s">
        <v>18</v>
      </c>
      <c r="D24" s="2" t="s">
        <v>26</v>
      </c>
      <c r="E24" s="2" t="s">
        <v>21</v>
      </c>
      <c r="F24" s="2" t="s">
        <v>8</v>
      </c>
      <c r="G24" s="2" t="s">
        <v>5</v>
      </c>
      <c r="H24" s="1" t="s">
        <v>22</v>
      </c>
      <c r="I24" s="3">
        <v>6900000000</v>
      </c>
      <c r="J24" s="3">
        <v>0</v>
      </c>
      <c r="K24" s="3">
        <v>0</v>
      </c>
      <c r="L24" s="3">
        <v>6900000000</v>
      </c>
      <c r="M24" s="3">
        <v>377065404</v>
      </c>
      <c r="N24" s="3">
        <v>6466292757</v>
      </c>
      <c r="O24" s="3">
        <v>56641839</v>
      </c>
      <c r="P24" s="3">
        <v>6432488789</v>
      </c>
      <c r="Q24" s="3">
        <v>3673719600.6500001</v>
      </c>
      <c r="R24" s="3">
        <v>3596453910.6500001</v>
      </c>
      <c r="S24" s="37">
        <f t="shared" si="12"/>
        <v>0.98613418459607682</v>
      </c>
      <c r="T24" s="37">
        <f t="shared" si="12"/>
        <v>0.56320043480166149</v>
      </c>
      <c r="U24" s="37">
        <f t="shared" si="12"/>
        <v>0.55135520028905716</v>
      </c>
      <c r="V24" s="38">
        <f>+N24-P24</f>
        <v>33803968</v>
      </c>
      <c r="W24" s="37">
        <f t="shared" si="1"/>
        <v>5.1823251486730068E-3</v>
      </c>
      <c r="X24" s="38">
        <f>+P24-Q24</f>
        <v>2758769188.3499999</v>
      </c>
      <c r="Y24" s="37">
        <f t="shared" si="2"/>
        <v>0.42293374979441539</v>
      </c>
    </row>
    <row r="25" spans="1:25" ht="67.5" x14ac:dyDescent="0.25">
      <c r="A25" s="2" t="s">
        <v>16</v>
      </c>
      <c r="B25" s="2" t="s">
        <v>17</v>
      </c>
      <c r="C25" s="2" t="s">
        <v>18</v>
      </c>
      <c r="D25" s="2" t="s">
        <v>24</v>
      </c>
      <c r="E25" s="2" t="s">
        <v>21</v>
      </c>
      <c r="F25" s="2" t="s">
        <v>8</v>
      </c>
      <c r="G25" s="2" t="s">
        <v>5</v>
      </c>
      <c r="H25" s="1" t="s">
        <v>22</v>
      </c>
      <c r="I25" s="3">
        <v>5267612000</v>
      </c>
      <c r="J25" s="3">
        <v>0</v>
      </c>
      <c r="K25" s="3">
        <v>0</v>
      </c>
      <c r="L25" s="3">
        <v>5267612000</v>
      </c>
      <c r="M25" s="3">
        <v>375466881</v>
      </c>
      <c r="N25" s="3">
        <v>4841767803</v>
      </c>
      <c r="O25" s="3">
        <v>50377316</v>
      </c>
      <c r="P25" s="3">
        <v>4459686269</v>
      </c>
      <c r="Q25" s="3">
        <v>3419320774.98</v>
      </c>
      <c r="R25" s="3">
        <v>3419320774.98</v>
      </c>
      <c r="S25" s="37">
        <f t="shared" si="12"/>
        <v>0.91160138559250292</v>
      </c>
      <c r="T25" s="37">
        <f t="shared" si="12"/>
        <v>0.69894099455474468</v>
      </c>
      <c r="U25" s="37">
        <f t="shared" si="12"/>
        <v>0.69894099455474468</v>
      </c>
      <c r="V25" s="38">
        <f>+N25-P25</f>
        <v>382081534</v>
      </c>
      <c r="W25" s="37">
        <f t="shared" si="1"/>
        <v>7.8101022088670383E-2</v>
      </c>
      <c r="X25" s="38">
        <f>+P25-Q25</f>
        <v>1040365494.02</v>
      </c>
      <c r="Y25" s="37">
        <f t="shared" si="2"/>
        <v>0.21266039103775816</v>
      </c>
    </row>
    <row r="26" spans="1:25" ht="45" x14ac:dyDescent="0.25">
      <c r="A26" s="2" t="s">
        <v>16</v>
      </c>
      <c r="B26" s="2" t="s">
        <v>33</v>
      </c>
      <c r="C26" s="2" t="s">
        <v>18</v>
      </c>
      <c r="D26" s="2" t="s">
        <v>34</v>
      </c>
      <c r="E26" s="2" t="s">
        <v>36</v>
      </c>
      <c r="F26" s="2" t="s">
        <v>8</v>
      </c>
      <c r="G26" s="2" t="s">
        <v>5</v>
      </c>
      <c r="H26" s="1" t="s">
        <v>37</v>
      </c>
      <c r="I26" s="3">
        <v>4093510624</v>
      </c>
      <c r="J26" s="3">
        <v>0</v>
      </c>
      <c r="K26" s="3">
        <v>0</v>
      </c>
      <c r="L26" s="3">
        <v>4093510624</v>
      </c>
      <c r="M26" s="3">
        <v>536784001</v>
      </c>
      <c r="N26" s="3">
        <v>3502020381.1599998</v>
      </c>
      <c r="O26" s="3">
        <v>54706241.840000004</v>
      </c>
      <c r="P26" s="3">
        <v>3354766948.3400002</v>
      </c>
      <c r="Q26" s="3">
        <v>1520499334</v>
      </c>
      <c r="R26" s="3">
        <v>1520499334</v>
      </c>
      <c r="S26" s="37">
        <f t="shared" si="12"/>
        <v>0.94321754352611653</v>
      </c>
      <c r="T26" s="37">
        <f t="shared" si="12"/>
        <v>0.42749963524537093</v>
      </c>
      <c r="U26" s="37">
        <f t="shared" si="12"/>
        <v>0.42749963524537093</v>
      </c>
      <c r="V26" s="38">
        <f>+N26-P26</f>
        <v>147253432.81999969</v>
      </c>
      <c r="W26" s="37">
        <f t="shared" si="1"/>
        <v>4.140139190562684E-2</v>
      </c>
      <c r="X26" s="38">
        <f>+P26-Q26</f>
        <v>1834267614.3400002</v>
      </c>
      <c r="Y26" s="37">
        <f t="shared" si="2"/>
        <v>0.5157179082807456</v>
      </c>
    </row>
    <row r="27" spans="1:25" x14ac:dyDescent="0.25">
      <c r="A27" s="31" t="s">
        <v>76</v>
      </c>
      <c r="B27" s="31"/>
      <c r="C27" s="31"/>
      <c r="D27" s="31"/>
      <c r="E27" s="31"/>
      <c r="F27" s="31"/>
      <c r="G27" s="31"/>
      <c r="H27" s="31"/>
      <c r="I27" s="32">
        <f t="shared" ref="I27:R27" si="17">SUM(I21:I26)</f>
        <v>38743301150</v>
      </c>
      <c r="J27" s="32">
        <f t="shared" si="17"/>
        <v>0</v>
      </c>
      <c r="K27" s="32">
        <f t="shared" si="17"/>
        <v>0</v>
      </c>
      <c r="L27" s="32">
        <f t="shared" si="17"/>
        <v>38743301150</v>
      </c>
      <c r="M27" s="32">
        <f t="shared" si="17"/>
        <v>2188326994</v>
      </c>
      <c r="N27" s="32">
        <f t="shared" si="17"/>
        <v>36246551895.160004</v>
      </c>
      <c r="O27" s="32">
        <f t="shared" si="17"/>
        <v>308422260.84000003</v>
      </c>
      <c r="P27" s="32">
        <f t="shared" si="17"/>
        <v>35499196799.339996</v>
      </c>
      <c r="Q27" s="32">
        <f t="shared" si="17"/>
        <v>24246197089.360001</v>
      </c>
      <c r="R27" s="32">
        <f t="shared" si="17"/>
        <v>24122940332.369999</v>
      </c>
      <c r="S27" s="33">
        <f t="shared" ref="S27:U27" si="18">+P27/($L27-$M27)</f>
        <v>0.97111809319972631</v>
      </c>
      <c r="T27" s="33">
        <f t="shared" si="18"/>
        <v>0.66328037836624532</v>
      </c>
      <c r="U27" s="33">
        <f t="shared" si="18"/>
        <v>0.65990855935020676</v>
      </c>
      <c r="V27" s="32">
        <f t="shared" ref="V27" si="19">SUM(V21:V26)</f>
        <v>747355095.81999969</v>
      </c>
      <c r="W27" s="33">
        <f t="shared" si="1"/>
        <v>2.0444689486870601E-2</v>
      </c>
      <c r="X27" s="32">
        <f t="shared" ref="X27" si="20">SUM(X21:X26)</f>
        <v>11252999709.98</v>
      </c>
      <c r="Y27" s="33">
        <f t="shared" si="2"/>
        <v>0.3078377148334811</v>
      </c>
    </row>
    <row r="28" spans="1:25" x14ac:dyDescent="0.25">
      <c r="A28" s="34" t="s">
        <v>77</v>
      </c>
      <c r="B28" s="34"/>
      <c r="C28" s="34"/>
      <c r="D28" s="34"/>
      <c r="E28" s="34"/>
      <c r="F28" s="34"/>
      <c r="G28" s="34"/>
      <c r="H28" s="34"/>
      <c r="I28" s="35">
        <f>SUM(I27,I20)</f>
        <v>55755348217</v>
      </c>
      <c r="J28" s="35">
        <f t="shared" ref="J28:R28" si="21">SUM(J27,J20)</f>
        <v>802910614</v>
      </c>
      <c r="K28" s="35">
        <f t="shared" si="21"/>
        <v>110910614</v>
      </c>
      <c r="L28" s="35">
        <f t="shared" si="21"/>
        <v>56447348217</v>
      </c>
      <c r="M28" s="35">
        <f t="shared" si="21"/>
        <v>3169416380</v>
      </c>
      <c r="N28" s="35">
        <f t="shared" si="21"/>
        <v>52853605981.920006</v>
      </c>
      <c r="O28" s="35">
        <f t="shared" si="21"/>
        <v>424325855.08000004</v>
      </c>
      <c r="P28" s="35">
        <f t="shared" si="21"/>
        <v>49811704248.769997</v>
      </c>
      <c r="Q28" s="35">
        <f t="shared" si="21"/>
        <v>38134005719.279999</v>
      </c>
      <c r="R28" s="35">
        <f t="shared" si="21"/>
        <v>38010748962.290001</v>
      </c>
      <c r="S28" s="36">
        <f>+P28/($L28-$M28)</f>
        <v>0.93494065049606889</v>
      </c>
      <c r="T28" s="36">
        <f>+Q28/($L28-$M28)</f>
        <v>0.7157561189865298</v>
      </c>
      <c r="U28" s="36">
        <f>+R28/($L28-$M28)</f>
        <v>0.71344265161382681</v>
      </c>
      <c r="V28" s="35">
        <f>SUM(V27,V20)</f>
        <v>3041901733.1500001</v>
      </c>
      <c r="W28" s="36">
        <f t="shared" si="1"/>
        <v>5.7094966494879711E-2</v>
      </c>
      <c r="X28" s="35">
        <f t="shared" ref="X28" si="22">SUM(X27,X20)</f>
        <v>11677698529.49</v>
      </c>
      <c r="Y28" s="36">
        <f t="shared" si="2"/>
        <v>0.21918453150953904</v>
      </c>
    </row>
    <row r="29" spans="1:25" ht="16.5" x14ac:dyDescent="0.3">
      <c r="A29" s="30" t="s">
        <v>78</v>
      </c>
      <c r="O29" s="40">
        <f>+O28/(L28-M28)</f>
        <v>7.9643830090513745E-3</v>
      </c>
      <c r="S29" s="41"/>
      <c r="U29" s="39"/>
      <c r="W29" s="39"/>
    </row>
  </sheetData>
  <mergeCells count="32">
    <mergeCell ref="A19:H19"/>
    <mergeCell ref="A20:H20"/>
    <mergeCell ref="A27:H27"/>
    <mergeCell ref="A28:H28"/>
    <mergeCell ref="S6:U6"/>
    <mergeCell ref="V6:W6"/>
    <mergeCell ref="X6:Y6"/>
    <mergeCell ref="A11:H11"/>
    <mergeCell ref="A13:H13"/>
    <mergeCell ref="A16:H16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A1:Y1"/>
    <mergeCell ref="A2:Y2"/>
    <mergeCell ref="A3:Y3"/>
    <mergeCell ref="A4:Y4"/>
    <mergeCell ref="A6:A7"/>
    <mergeCell ref="B6:B7"/>
    <mergeCell ref="C6:C7"/>
    <mergeCell ref="D6:D7"/>
    <mergeCell ref="E6:E7"/>
    <mergeCell ref="F6:F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873D-DEFF-4996-BC18-9E43C6411E11}">
  <dimension ref="A1:P30"/>
  <sheetViews>
    <sheetView showGridLines="0" tabSelected="1" topLeftCell="F1" workbookViewId="0">
      <selection activeCell="I9" sqref="I9"/>
    </sheetView>
  </sheetViews>
  <sheetFormatPr baseColWidth="10" defaultRowHeight="15" x14ac:dyDescent="0.25"/>
  <cols>
    <col min="1" max="4" width="5.42578125" customWidth="1"/>
    <col min="5" max="5" width="8" customWidth="1"/>
    <col min="6" max="6" width="9.5703125" customWidth="1"/>
    <col min="7" max="7" width="27.42578125" bestFit="1" customWidth="1"/>
    <col min="8" max="8" width="18.5703125" customWidth="1"/>
    <col min="9" max="9" width="16" customWidth="1"/>
    <col min="10" max="11" width="19" customWidth="1"/>
    <col min="12" max="12" width="18.85546875" customWidth="1"/>
    <col min="15" max="15" width="13" bestFit="1" customWidth="1"/>
  </cols>
  <sheetData>
    <row r="1" spans="1:16" x14ac:dyDescent="0.25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6" x14ac:dyDescent="0.25">
      <c r="A2" s="4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x14ac:dyDescent="0.25">
      <c r="A3" s="5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x14ac:dyDescent="0.25">
      <c r="A4" s="5" t="s">
        <v>55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x14ac:dyDescent="0.25">
      <c r="A5" s="6" t="s">
        <v>0</v>
      </c>
      <c r="B5" s="6" t="s">
        <v>0</v>
      </c>
      <c r="C5" s="6" t="s">
        <v>0</v>
      </c>
      <c r="D5" s="6" t="s">
        <v>0</v>
      </c>
      <c r="E5" s="6" t="s">
        <v>0</v>
      </c>
      <c r="F5" s="6" t="s">
        <v>0</v>
      </c>
      <c r="G5" s="6" t="s">
        <v>0</v>
      </c>
      <c r="H5" s="6"/>
      <c r="I5" s="6"/>
      <c r="J5" s="6" t="s">
        <v>0</v>
      </c>
      <c r="K5" s="6" t="s">
        <v>0</v>
      </c>
      <c r="L5" s="42"/>
    </row>
    <row r="6" spans="1:16" x14ac:dyDescent="0.25">
      <c r="A6" s="8" t="s">
        <v>1</v>
      </c>
      <c r="B6" s="8" t="s">
        <v>2</v>
      </c>
      <c r="C6" s="8" t="s">
        <v>52</v>
      </c>
      <c r="D6" s="8" t="s">
        <v>51</v>
      </c>
      <c r="E6" s="8" t="s">
        <v>50</v>
      </c>
      <c r="F6" s="8" t="s">
        <v>49</v>
      </c>
      <c r="G6" s="9" t="s">
        <v>48</v>
      </c>
      <c r="H6" s="10" t="s">
        <v>79</v>
      </c>
      <c r="I6" s="10" t="s">
        <v>80</v>
      </c>
      <c r="J6" s="10" t="s">
        <v>81</v>
      </c>
      <c r="K6" s="10" t="s">
        <v>82</v>
      </c>
      <c r="L6" s="10" t="s">
        <v>44</v>
      </c>
      <c r="M6" s="43" t="s">
        <v>83</v>
      </c>
      <c r="N6" s="44"/>
      <c r="O6" s="43" t="s">
        <v>84</v>
      </c>
      <c r="P6" s="44"/>
    </row>
    <row r="7" spans="1:16" ht="26.25" customHeight="1" x14ac:dyDescent="0.25">
      <c r="A7" s="17"/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23" t="s">
        <v>85</v>
      </c>
      <c r="N7" s="23" t="s">
        <v>67</v>
      </c>
      <c r="O7" s="23" t="s">
        <v>68</v>
      </c>
      <c r="P7" s="23" t="s">
        <v>69</v>
      </c>
    </row>
    <row r="8" spans="1:16" ht="22.5" x14ac:dyDescent="0.25">
      <c r="A8" s="2" t="s">
        <v>4</v>
      </c>
      <c r="B8" s="2" t="s">
        <v>10</v>
      </c>
      <c r="C8" s="2" t="s">
        <v>10</v>
      </c>
      <c r="D8" s="2" t="s">
        <v>23</v>
      </c>
      <c r="E8" s="2" t="s">
        <v>6</v>
      </c>
      <c r="F8" s="2" t="s">
        <v>5</v>
      </c>
      <c r="G8" s="1" t="s">
        <v>39</v>
      </c>
      <c r="H8" s="38">
        <v>167899956</v>
      </c>
      <c r="I8" s="55">
        <v>0</v>
      </c>
      <c r="J8" s="3">
        <v>167899956</v>
      </c>
      <c r="K8" s="3">
        <v>167899956</v>
      </c>
      <c r="L8" s="3">
        <v>167899956</v>
      </c>
      <c r="M8" s="56">
        <f>+K8/J8</f>
        <v>1</v>
      </c>
      <c r="N8" s="56">
        <f>+L8/J8</f>
        <v>1</v>
      </c>
      <c r="O8" s="38">
        <f>+J8-K8</f>
        <v>0</v>
      </c>
      <c r="P8" s="57">
        <f>+O8/J8</f>
        <v>0</v>
      </c>
    </row>
    <row r="9" spans="1:16" s="49" customFormat="1" ht="12.75" x14ac:dyDescent="0.2">
      <c r="A9" s="27" t="s">
        <v>71</v>
      </c>
      <c r="B9" s="28"/>
      <c r="C9" s="28"/>
      <c r="D9" s="28"/>
      <c r="E9" s="28"/>
      <c r="F9" s="28"/>
      <c r="G9" s="29"/>
      <c r="H9" s="45">
        <f t="shared" ref="H9" si="0">+H8</f>
        <v>167899956</v>
      </c>
      <c r="I9" s="45">
        <f t="shared" ref="I9:L9" si="1">+I8</f>
        <v>0</v>
      </c>
      <c r="J9" s="45">
        <f t="shared" si="1"/>
        <v>167899956</v>
      </c>
      <c r="K9" s="45">
        <f t="shared" si="1"/>
        <v>167899956</v>
      </c>
      <c r="L9" s="45">
        <f t="shared" si="1"/>
        <v>167899956</v>
      </c>
      <c r="M9" s="46">
        <f>+K9/J9</f>
        <v>1</v>
      </c>
      <c r="N9" s="46">
        <f>+L9/J9</f>
        <v>1</v>
      </c>
      <c r="O9" s="47">
        <f>+J9-K9</f>
        <v>0</v>
      </c>
      <c r="P9" s="48">
        <f>+O9/J9</f>
        <v>0</v>
      </c>
    </row>
    <row r="10" spans="1:16" ht="22.5" x14ac:dyDescent="0.25">
      <c r="A10" s="2" t="s">
        <v>4</v>
      </c>
      <c r="B10" s="2" t="s">
        <v>23</v>
      </c>
      <c r="C10" s="2"/>
      <c r="D10" s="2"/>
      <c r="E10" s="2" t="s">
        <v>6</v>
      </c>
      <c r="F10" s="2" t="s">
        <v>5</v>
      </c>
      <c r="G10" s="1" t="s">
        <v>32</v>
      </c>
      <c r="H10" s="38">
        <v>83978743.219999999</v>
      </c>
      <c r="I10" s="55">
        <v>28034110</v>
      </c>
      <c r="J10" s="3">
        <v>55944633.219999999</v>
      </c>
      <c r="K10" s="3">
        <v>49528398.090000004</v>
      </c>
      <c r="L10" s="3">
        <v>49528398.090000004</v>
      </c>
      <c r="M10" s="56">
        <f>+K10/J10</f>
        <v>0.88531098050516466</v>
      </c>
      <c r="N10" s="56">
        <f>+L10/J10</f>
        <v>0.88531098050516466</v>
      </c>
      <c r="O10" s="38">
        <f>+J10-K10</f>
        <v>6416235.1299999952</v>
      </c>
      <c r="P10" s="57">
        <f>+O10/J10</f>
        <v>0.11468901949483538</v>
      </c>
    </row>
    <row r="11" spans="1:16" x14ac:dyDescent="0.25">
      <c r="A11" s="27" t="s">
        <v>87</v>
      </c>
      <c r="B11" s="28"/>
      <c r="C11" s="28"/>
      <c r="D11" s="28"/>
      <c r="E11" s="28"/>
      <c r="F11" s="28"/>
      <c r="G11" s="29"/>
      <c r="H11" s="45">
        <f>+H10</f>
        <v>83978743.219999999</v>
      </c>
      <c r="I11" s="45">
        <f>+I10</f>
        <v>28034110</v>
      </c>
      <c r="J11" s="45">
        <f t="shared" ref="J11:L11" si="2">+J10</f>
        <v>55944633.219999999</v>
      </c>
      <c r="K11" s="45">
        <f t="shared" si="2"/>
        <v>49528398.090000004</v>
      </c>
      <c r="L11" s="45">
        <f t="shared" si="2"/>
        <v>49528398.090000004</v>
      </c>
      <c r="M11" s="48">
        <f>+K11/J11</f>
        <v>0.88531098050516466</v>
      </c>
      <c r="N11" s="48">
        <f>+L11/J11</f>
        <v>0.88531098050516466</v>
      </c>
      <c r="O11" s="47">
        <f>+J11-K11</f>
        <v>6416235.1299999952</v>
      </c>
      <c r="P11" s="46">
        <f>+O11/J11</f>
        <v>0.11468901949483538</v>
      </c>
    </row>
    <row r="12" spans="1:16" x14ac:dyDescent="0.25">
      <c r="A12" s="50" t="s">
        <v>75</v>
      </c>
      <c r="B12" s="51"/>
      <c r="C12" s="51"/>
      <c r="D12" s="51"/>
      <c r="E12" s="51"/>
      <c r="F12" s="51"/>
      <c r="G12" s="52"/>
      <c r="H12" s="53">
        <f>+H9+H11</f>
        <v>251878699.22</v>
      </c>
      <c r="I12" s="53">
        <f>+I9+I11</f>
        <v>28034110</v>
      </c>
      <c r="J12" s="53">
        <f>+J9+J11</f>
        <v>223844589.22</v>
      </c>
      <c r="K12" s="53">
        <f t="shared" ref="K12:L12" si="3">+K9+K11</f>
        <v>217428354.09</v>
      </c>
      <c r="L12" s="53">
        <f t="shared" si="3"/>
        <v>217428354.09</v>
      </c>
      <c r="M12" s="54">
        <f>+K12/J12</f>
        <v>0.97133620628330686</v>
      </c>
      <c r="N12" s="54">
        <f>+L12/J12</f>
        <v>0.97133620628330686</v>
      </c>
      <c r="O12" s="53">
        <f>+J12-K12</f>
        <v>6416235.1299999952</v>
      </c>
      <c r="P12" s="54">
        <f>+O12/J12</f>
        <v>2.8663793716693149E-2</v>
      </c>
    </row>
    <row r="13" spans="1:16" ht="33.75" x14ac:dyDescent="0.25">
      <c r="A13" s="2" t="s">
        <v>16</v>
      </c>
      <c r="B13" s="2" t="s">
        <v>17</v>
      </c>
      <c r="C13" s="2" t="s">
        <v>18</v>
      </c>
      <c r="D13" s="2" t="s">
        <v>30</v>
      </c>
      <c r="E13" s="2" t="s">
        <v>8</v>
      </c>
      <c r="F13" s="2" t="s">
        <v>5</v>
      </c>
      <c r="G13" s="1" t="s">
        <v>31</v>
      </c>
      <c r="H13" s="38">
        <v>648416180.98000002</v>
      </c>
      <c r="I13" s="55">
        <v>1182851</v>
      </c>
      <c r="J13" s="3">
        <v>647233329.98000002</v>
      </c>
      <c r="K13" s="3">
        <v>646176999.95000005</v>
      </c>
      <c r="L13" s="3">
        <v>646176999.95000005</v>
      </c>
      <c r="M13" s="56">
        <f t="shared" ref="M13:M18" si="4">+K13/J13</f>
        <v>0.9983679301094821</v>
      </c>
      <c r="N13" s="56">
        <f t="shared" ref="N13:N18" si="5">+L13/J13</f>
        <v>0.9983679301094821</v>
      </c>
      <c r="O13" s="38">
        <f t="shared" ref="O13:O18" si="6">+J13-K13</f>
        <v>1056330.0299999714</v>
      </c>
      <c r="P13" s="57">
        <f t="shared" ref="P13:P18" si="7">+O13/J13</f>
        <v>1.6320698905178644E-3</v>
      </c>
    </row>
    <row r="14" spans="1:16" ht="33.75" x14ac:dyDescent="0.25">
      <c r="A14" s="2" t="s">
        <v>16</v>
      </c>
      <c r="B14" s="2" t="s">
        <v>17</v>
      </c>
      <c r="C14" s="2" t="s">
        <v>18</v>
      </c>
      <c r="D14" s="2" t="s">
        <v>19</v>
      </c>
      <c r="E14" s="2" t="s">
        <v>8</v>
      </c>
      <c r="F14" s="2" t="s">
        <v>5</v>
      </c>
      <c r="G14" s="1" t="s">
        <v>20</v>
      </c>
      <c r="H14" s="38">
        <v>1405229846.6199999</v>
      </c>
      <c r="I14" s="55">
        <v>126482812</v>
      </c>
      <c r="J14" s="3">
        <v>1278747034.6199999</v>
      </c>
      <c r="K14" s="3">
        <v>1241559744.76</v>
      </c>
      <c r="L14" s="3">
        <v>1241559744.76</v>
      </c>
      <c r="M14" s="56">
        <f t="shared" si="4"/>
        <v>0.97091896297452551</v>
      </c>
      <c r="N14" s="56">
        <f t="shared" si="5"/>
        <v>0.97091896297452551</v>
      </c>
      <c r="O14" s="38">
        <f t="shared" si="6"/>
        <v>37187289.859999895</v>
      </c>
      <c r="P14" s="57">
        <f t="shared" si="7"/>
        <v>2.9081037025474467E-2</v>
      </c>
    </row>
    <row r="15" spans="1:16" ht="33.75" x14ac:dyDescent="0.25">
      <c r="A15" s="2" t="s">
        <v>16</v>
      </c>
      <c r="B15" s="2" t="s">
        <v>17</v>
      </c>
      <c r="C15" s="2" t="s">
        <v>18</v>
      </c>
      <c r="D15" s="2" t="s">
        <v>28</v>
      </c>
      <c r="E15" s="2" t="s">
        <v>8</v>
      </c>
      <c r="F15" s="2" t="s">
        <v>5</v>
      </c>
      <c r="G15" s="1" t="s">
        <v>29</v>
      </c>
      <c r="H15" s="38">
        <v>1277671334.3199999</v>
      </c>
      <c r="I15" s="55">
        <v>0</v>
      </c>
      <c r="J15" s="3">
        <v>1277671334.3199999</v>
      </c>
      <c r="K15" s="3">
        <v>1234217549.5999999</v>
      </c>
      <c r="L15" s="3">
        <v>1234217549.5999999</v>
      </c>
      <c r="M15" s="56">
        <f t="shared" si="4"/>
        <v>0.96598985705261442</v>
      </c>
      <c r="N15" s="56">
        <f t="shared" si="5"/>
        <v>0.96598985705261442</v>
      </c>
      <c r="O15" s="38">
        <f t="shared" si="6"/>
        <v>43453784.720000029</v>
      </c>
      <c r="P15" s="57">
        <f t="shared" si="7"/>
        <v>3.4010142947385545E-2</v>
      </c>
    </row>
    <row r="16" spans="1:16" ht="33.75" x14ac:dyDescent="0.25">
      <c r="A16" s="2" t="s">
        <v>16</v>
      </c>
      <c r="B16" s="2" t="s">
        <v>17</v>
      </c>
      <c r="C16" s="2" t="s">
        <v>18</v>
      </c>
      <c r="D16" s="2" t="s">
        <v>26</v>
      </c>
      <c r="E16" s="2" t="s">
        <v>8</v>
      </c>
      <c r="F16" s="2" t="s">
        <v>5</v>
      </c>
      <c r="G16" s="1" t="s">
        <v>27</v>
      </c>
      <c r="H16" s="38">
        <v>1209233706.99</v>
      </c>
      <c r="I16" s="55">
        <v>29021849</v>
      </c>
      <c r="J16" s="3">
        <v>1180211857.99</v>
      </c>
      <c r="K16" s="3">
        <v>1141608208</v>
      </c>
      <c r="L16" s="3">
        <v>1141608208</v>
      </c>
      <c r="M16" s="56">
        <f t="shared" si="4"/>
        <v>0.96729091499237663</v>
      </c>
      <c r="N16" s="56">
        <f t="shared" si="5"/>
        <v>0.96729091499237663</v>
      </c>
      <c r="O16" s="38">
        <f t="shared" si="6"/>
        <v>38603649.99000001</v>
      </c>
      <c r="P16" s="57">
        <f t="shared" si="7"/>
        <v>3.2709085007623352E-2</v>
      </c>
    </row>
    <row r="17" spans="1:16" ht="90" x14ac:dyDescent="0.25">
      <c r="A17" s="2" t="s">
        <v>16</v>
      </c>
      <c r="B17" s="2" t="s">
        <v>17</v>
      </c>
      <c r="C17" s="2" t="s">
        <v>18</v>
      </c>
      <c r="D17" s="2" t="s">
        <v>24</v>
      </c>
      <c r="E17" s="2" t="s">
        <v>8</v>
      </c>
      <c r="F17" s="2" t="s">
        <v>5</v>
      </c>
      <c r="G17" s="1" t="s">
        <v>25</v>
      </c>
      <c r="H17" s="38">
        <v>1016414443.73</v>
      </c>
      <c r="I17" s="55">
        <v>2661928</v>
      </c>
      <c r="J17" s="3">
        <v>1013752515.73</v>
      </c>
      <c r="K17" s="3">
        <v>579896628.52999997</v>
      </c>
      <c r="L17" s="3">
        <v>579896628.52999997</v>
      </c>
      <c r="M17" s="56">
        <f t="shared" si="4"/>
        <v>0.57202977998275861</v>
      </c>
      <c r="N17" s="56">
        <f t="shared" si="5"/>
        <v>0.57202977998275861</v>
      </c>
      <c r="O17" s="38">
        <f t="shared" si="6"/>
        <v>433855887.20000005</v>
      </c>
      <c r="P17" s="57">
        <f t="shared" si="7"/>
        <v>0.42797022001724139</v>
      </c>
    </row>
    <row r="18" spans="1:16" ht="78.75" x14ac:dyDescent="0.25">
      <c r="A18" s="2" t="s">
        <v>16</v>
      </c>
      <c r="B18" s="2" t="s">
        <v>33</v>
      </c>
      <c r="C18" s="2" t="s">
        <v>18</v>
      </c>
      <c r="D18" s="2" t="s">
        <v>34</v>
      </c>
      <c r="E18" s="2" t="s">
        <v>8</v>
      </c>
      <c r="F18" s="2" t="s">
        <v>5</v>
      </c>
      <c r="G18" s="1" t="s">
        <v>35</v>
      </c>
      <c r="H18" s="38">
        <v>1405013233.29</v>
      </c>
      <c r="I18" s="55">
        <v>19188816.099999905</v>
      </c>
      <c r="J18" s="3">
        <v>1385824417.1900001</v>
      </c>
      <c r="K18" s="3">
        <v>1382907922.4000001</v>
      </c>
      <c r="L18" s="3">
        <v>1382907922.4000001</v>
      </c>
      <c r="M18" s="56">
        <f t="shared" si="4"/>
        <v>0.99789548029763131</v>
      </c>
      <c r="N18" s="56">
        <f t="shared" si="5"/>
        <v>0.99789548029763131</v>
      </c>
      <c r="O18" s="38">
        <f t="shared" si="6"/>
        <v>2916494.7899999619</v>
      </c>
      <c r="P18" s="57">
        <f t="shared" si="7"/>
        <v>2.1045197023686897E-3</v>
      </c>
    </row>
    <row r="19" spans="1:16" s="49" customFormat="1" ht="12.75" x14ac:dyDescent="0.2">
      <c r="A19" s="27" t="s">
        <v>76</v>
      </c>
      <c r="B19" s="28"/>
      <c r="C19" s="28"/>
      <c r="D19" s="28"/>
      <c r="E19" s="28"/>
      <c r="F19" s="28"/>
      <c r="G19" s="29"/>
      <c r="H19" s="45">
        <f>SUM(H13:H18)</f>
        <v>6961978745.9299994</v>
      </c>
      <c r="I19" s="45">
        <f>SUM(I13:I18)</f>
        <v>178538256.0999999</v>
      </c>
      <c r="J19" s="45">
        <f>SUM(J13:J18)</f>
        <v>6783440489.8299999</v>
      </c>
      <c r="K19" s="45">
        <f>SUM(K13:K18)</f>
        <v>6226367053.2399998</v>
      </c>
      <c r="L19" s="45">
        <f>SUM(L13:L18)</f>
        <v>6226367053.2399998</v>
      </c>
      <c r="M19" s="48">
        <f>+K19/J19</f>
        <v>0.91787744914616909</v>
      </c>
      <c r="N19" s="48">
        <f>+L19/J19</f>
        <v>0.91787744914616909</v>
      </c>
      <c r="O19" s="47">
        <f>+J19-K19</f>
        <v>557073436.59000015</v>
      </c>
      <c r="P19" s="48">
        <f>+O19/J19</f>
        <v>8.2122550853830953E-2</v>
      </c>
    </row>
    <row r="20" spans="1:16" s="49" customFormat="1" ht="12.75" x14ac:dyDescent="0.2">
      <c r="A20" s="50" t="s">
        <v>88</v>
      </c>
      <c r="B20" s="51"/>
      <c r="C20" s="51"/>
      <c r="D20" s="51"/>
      <c r="E20" s="51"/>
      <c r="F20" s="51"/>
      <c r="G20" s="52"/>
      <c r="H20" s="53">
        <f>+H12+H19</f>
        <v>7213857445.1499996</v>
      </c>
      <c r="I20" s="53">
        <f>+I12+I19</f>
        <v>206572366.0999999</v>
      </c>
      <c r="J20" s="53">
        <f>+J12+J19</f>
        <v>7007285079.0500002</v>
      </c>
      <c r="K20" s="53">
        <f>+K12+K19</f>
        <v>6443795407.3299999</v>
      </c>
      <c r="L20" s="53">
        <f>+L12+L19</f>
        <v>6443795407.3299999</v>
      </c>
      <c r="M20" s="54">
        <f>+K20/J20</f>
        <v>0.91958516524399858</v>
      </c>
      <c r="N20" s="33">
        <f>+L20/J20</f>
        <v>0.91958516524399858</v>
      </c>
      <c r="O20" s="53">
        <f>+J20-K20</f>
        <v>563489671.72000027</v>
      </c>
      <c r="P20" s="33">
        <f>+O20/J20</f>
        <v>8.0414834756001446E-2</v>
      </c>
    </row>
    <row r="21" spans="1:16" x14ac:dyDescent="0.25">
      <c r="M21" s="49"/>
      <c r="N21" s="49"/>
      <c r="O21" s="49"/>
      <c r="P21" s="49"/>
    </row>
    <row r="22" spans="1:16" x14ac:dyDescent="0.25">
      <c r="M22" s="49"/>
      <c r="N22" s="49"/>
      <c r="O22" s="49"/>
      <c r="P22" s="49"/>
    </row>
    <row r="23" spans="1:16" x14ac:dyDescent="0.25">
      <c r="M23" s="49"/>
      <c r="N23" s="49"/>
      <c r="O23" s="49"/>
      <c r="P23" s="49"/>
    </row>
    <row r="24" spans="1:16" x14ac:dyDescent="0.25">
      <c r="M24" s="49"/>
      <c r="N24" s="49"/>
      <c r="O24" s="49"/>
      <c r="P24" s="49"/>
    </row>
    <row r="25" spans="1:16" x14ac:dyDescent="0.25">
      <c r="M25" s="49"/>
      <c r="N25" s="49"/>
      <c r="O25" s="49"/>
      <c r="P25" s="49"/>
    </row>
    <row r="26" spans="1:16" x14ac:dyDescent="0.25">
      <c r="M26" s="49"/>
      <c r="N26" s="49"/>
      <c r="O26" s="49"/>
      <c r="P26" s="49"/>
    </row>
    <row r="27" spans="1:16" x14ac:dyDescent="0.25">
      <c r="M27" s="49"/>
      <c r="N27" s="49"/>
      <c r="O27" s="49"/>
      <c r="P27" s="49"/>
    </row>
    <row r="28" spans="1:16" x14ac:dyDescent="0.25">
      <c r="M28" s="49"/>
      <c r="N28" s="49"/>
      <c r="O28" s="49"/>
      <c r="P28" s="49"/>
    </row>
    <row r="29" spans="1:16" x14ac:dyDescent="0.25">
      <c r="M29" s="49"/>
      <c r="N29" s="49"/>
      <c r="O29" s="49"/>
      <c r="P29" s="49"/>
    </row>
    <row r="30" spans="1:16" x14ac:dyDescent="0.25">
      <c r="M30" s="49"/>
      <c r="N30" s="49"/>
      <c r="O30" s="49"/>
      <c r="P30" s="49"/>
    </row>
  </sheetData>
  <mergeCells count="23">
    <mergeCell ref="A20:G20"/>
    <mergeCell ref="M6:N6"/>
    <mergeCell ref="O6:P6"/>
    <mergeCell ref="A9:G9"/>
    <mergeCell ref="A11:G11"/>
    <mergeCell ref="A12:G12"/>
    <mergeCell ref="A19:G19"/>
    <mergeCell ref="G6:G7"/>
    <mergeCell ref="H6:H7"/>
    <mergeCell ref="I6:I7"/>
    <mergeCell ref="J6:J7"/>
    <mergeCell ref="K6:K7"/>
    <mergeCell ref="L6:L7"/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2024-12-02T13:07:33Z</dcterms:created>
  <dcterms:modified xsi:type="dcterms:W3CDTF">2024-12-10T20:20:53Z</dcterms:modified>
</cp:coreProperties>
</file>