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2DED0C9C-B093-4C57-BA57-DA537CD81A1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6" l="1"/>
  <c r="H13" i="6"/>
  <c r="H14" i="6"/>
  <c r="H15" i="6"/>
  <c r="H16" i="6"/>
  <c r="H17" i="6"/>
  <c r="H18" i="6"/>
  <c r="H19" i="6"/>
  <c r="H20" i="6"/>
  <c r="H12" i="6"/>
  <c r="H9" i="6"/>
  <c r="H7" i="6"/>
  <c r="F21" i="6"/>
  <c r="F10" i="6"/>
  <c r="F8" i="6"/>
  <c r="F11" i="6" s="1"/>
  <c r="F22" i="6" s="1"/>
  <c r="F11" i="1"/>
  <c r="F13" i="1"/>
  <c r="F16" i="1"/>
  <c r="F20" i="1"/>
  <c r="F21" i="1"/>
  <c r="O20" i="1" l="1"/>
  <c r="N20" i="1"/>
  <c r="M20" i="1"/>
  <c r="K20" i="1"/>
  <c r="J20" i="1"/>
  <c r="G13" i="1"/>
  <c r="H13" i="1"/>
  <c r="G20" i="1"/>
  <c r="H20" i="1"/>
  <c r="I19" i="1"/>
  <c r="P19" i="1" s="1"/>
  <c r="J21" i="6"/>
  <c r="I21" i="6"/>
  <c r="H21" i="6"/>
  <c r="G21" i="6"/>
  <c r="J8" i="6"/>
  <c r="J11" i="6" s="1"/>
  <c r="I8" i="6"/>
  <c r="J10" i="6"/>
  <c r="I10" i="6"/>
  <c r="G10" i="6"/>
  <c r="O16" i="1"/>
  <c r="N16" i="1"/>
  <c r="M16" i="1"/>
  <c r="K16" i="1"/>
  <c r="J16" i="1"/>
  <c r="H16" i="1"/>
  <c r="G16" i="1"/>
  <c r="H11" i="1"/>
  <c r="G11" i="1"/>
  <c r="R19" i="1" l="1"/>
  <c r="Q19" i="1"/>
  <c r="H8" i="6"/>
  <c r="J22" i="6"/>
  <c r="L9" i="6"/>
  <c r="K9" i="6"/>
  <c r="I29" i="1"/>
  <c r="P29" i="1" s="1"/>
  <c r="I28" i="1"/>
  <c r="Q28" i="1" s="1"/>
  <c r="I27" i="1"/>
  <c r="R27" i="1" s="1"/>
  <c r="I26" i="1"/>
  <c r="R26" i="1" s="1"/>
  <c r="I25" i="1"/>
  <c r="Q25" i="1" s="1"/>
  <c r="I24" i="1"/>
  <c r="Q24" i="1" s="1"/>
  <c r="I23" i="1"/>
  <c r="Q23" i="1" s="1"/>
  <c r="I22" i="1"/>
  <c r="P22" i="1" s="1"/>
  <c r="I18" i="1"/>
  <c r="R18" i="1" s="1"/>
  <c r="I17" i="1"/>
  <c r="I15" i="1"/>
  <c r="R15" i="1" s="1"/>
  <c r="I14" i="1"/>
  <c r="L14" i="1" s="1"/>
  <c r="I12" i="1"/>
  <c r="P12" i="1" s="1"/>
  <c r="I9" i="1"/>
  <c r="Q9" i="1" s="1"/>
  <c r="I10" i="1"/>
  <c r="Q10" i="1" s="1"/>
  <c r="I8" i="1"/>
  <c r="Q8" i="1" s="1"/>
  <c r="L7" i="6"/>
  <c r="G8" i="6"/>
  <c r="G11" i="6" s="1"/>
  <c r="G22" i="6" s="1"/>
  <c r="I11" i="6"/>
  <c r="I22" i="6" s="1"/>
  <c r="O30" i="1"/>
  <c r="N30" i="1"/>
  <c r="M30" i="1"/>
  <c r="K30" i="1"/>
  <c r="J30" i="1"/>
  <c r="H30" i="1"/>
  <c r="G30" i="1"/>
  <c r="F30" i="1"/>
  <c r="O13" i="1"/>
  <c r="N13" i="1"/>
  <c r="M13" i="1"/>
  <c r="K13" i="1"/>
  <c r="J13" i="1"/>
  <c r="O11" i="1"/>
  <c r="N11" i="1"/>
  <c r="M11" i="1"/>
  <c r="K11" i="1"/>
  <c r="J11" i="1"/>
  <c r="I20" i="1" l="1"/>
  <c r="P20" i="1" s="1"/>
  <c r="H11" i="6"/>
  <c r="K13" i="6"/>
  <c r="L10" i="6"/>
  <c r="K10" i="6"/>
  <c r="L8" i="6"/>
  <c r="L15" i="1"/>
  <c r="L22" i="1"/>
  <c r="L18" i="1"/>
  <c r="L16" i="1"/>
  <c r="P26" i="1"/>
  <c r="P24" i="1"/>
  <c r="L23" i="1"/>
  <c r="R14" i="1"/>
  <c r="I16" i="1"/>
  <c r="R16" i="1" s="1"/>
  <c r="I11" i="1"/>
  <c r="P11" i="1" s="1"/>
  <c r="K7" i="6"/>
  <c r="K12" i="6"/>
  <c r="L25" i="1"/>
  <c r="R25" i="1"/>
  <c r="Q26" i="1"/>
  <c r="L12" i="1"/>
  <c r="L13" i="1" s="1"/>
  <c r="L8" i="1"/>
  <c r="L9" i="1"/>
  <c r="L26" i="1"/>
  <c r="L17" i="1"/>
  <c r="Q27" i="1"/>
  <c r="Q22" i="1"/>
  <c r="L27" i="1"/>
  <c r="L24" i="1"/>
  <c r="P18" i="1"/>
  <c r="P28" i="1"/>
  <c r="L28" i="1"/>
  <c r="R29" i="1"/>
  <c r="Q29" i="1"/>
  <c r="P17" i="1"/>
  <c r="R28" i="1"/>
  <c r="L29" i="1"/>
  <c r="L10" i="1"/>
  <c r="R8" i="1"/>
  <c r="Q18" i="1"/>
  <c r="R12" i="1"/>
  <c r="R9" i="1"/>
  <c r="P10" i="1"/>
  <c r="P8" i="1"/>
  <c r="P15" i="1"/>
  <c r="Q17" i="1"/>
  <c r="Q15" i="1"/>
  <c r="Q12" i="1"/>
  <c r="I13" i="1"/>
  <c r="Q13" i="1" s="1"/>
  <c r="R22" i="1"/>
  <c r="R17" i="1"/>
  <c r="P27" i="1"/>
  <c r="R10" i="1"/>
  <c r="P9" i="1"/>
  <c r="P14" i="1"/>
  <c r="Q14" i="1"/>
  <c r="R24" i="1"/>
  <c r="R23" i="1"/>
  <c r="P25" i="1"/>
  <c r="P23" i="1"/>
  <c r="I30" i="1"/>
  <c r="K8" i="6"/>
  <c r="F31" i="1"/>
  <c r="G21" i="1"/>
  <c r="G31" i="1" s="1"/>
  <c r="J21" i="1"/>
  <c r="J31" i="1" s="1"/>
  <c r="K21" i="1"/>
  <c r="K31" i="1" s="1"/>
  <c r="N21" i="1"/>
  <c r="O21" i="1"/>
  <c r="H21" i="1"/>
  <c r="H31" i="1" s="1"/>
  <c r="M21" i="1"/>
  <c r="H22" i="6" l="1"/>
  <c r="P30" i="1"/>
  <c r="L20" i="1"/>
  <c r="P16" i="1"/>
  <c r="K15" i="6"/>
  <c r="L15" i="6"/>
  <c r="L13" i="6"/>
  <c r="L12" i="6"/>
  <c r="Q20" i="1"/>
  <c r="R20" i="1"/>
  <c r="L11" i="6"/>
  <c r="K11" i="6"/>
  <c r="R30" i="1"/>
  <c r="Q30" i="1"/>
  <c r="Q16" i="1"/>
  <c r="L11" i="1"/>
  <c r="L30" i="1"/>
  <c r="P13" i="1"/>
  <c r="R11" i="1"/>
  <c r="Q11" i="1"/>
  <c r="I21" i="1"/>
  <c r="R13" i="1"/>
  <c r="O31" i="1"/>
  <c r="N31" i="1"/>
  <c r="M31" i="1"/>
  <c r="I31" i="1" l="1"/>
  <c r="L19" i="6"/>
  <c r="K19" i="6"/>
  <c r="L18" i="6"/>
  <c r="K18" i="6"/>
  <c r="L14" i="6"/>
  <c r="K14" i="6"/>
  <c r="K16" i="6"/>
  <c r="L16" i="6"/>
  <c r="Q21" i="1"/>
  <c r="L21" i="1"/>
  <c r="P31" i="1"/>
  <c r="P21" i="1"/>
  <c r="Q31" i="1"/>
  <c r="R31" i="1"/>
  <c r="R21" i="1"/>
  <c r="L31" i="1" l="1"/>
  <c r="K21" i="6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<sst xmlns="http://schemas.openxmlformats.org/spreadsheetml/2006/main" count="186" uniqueCount="76">
  <si>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</si>
  <si>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</si>
  <si>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</si>
  <si>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</si>
  <si>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</si>
  <si>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</si>
  <si>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</si>
  <si>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</si>
  <si>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</si>
  <si>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</si>
  <si>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</si>
  <si>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</si>
  <si>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</si>
  <si>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</si>
  <si>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</si>
  <si>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</si>
  <si>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</si>
  <si>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</si>
  <si>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</si>
  <si>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</si>
  <si>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</si>
  <si>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</si>
  <si>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</si>
  <si>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</si>
  <si>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</si>
  <si>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</si>
  <si>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</si>
  <si>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</si>
  <si>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</si>
  <si>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</si>
  <si>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</si>
  <si>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</si>
  <si>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</si>
  <si>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</si>
  <si>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</si>
  <si>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</si>
  <si>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</si>
  <si>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</si>
  <si>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</si>
  <si>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</si>
  <si>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</si>
  <si>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</si>
  <si>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</si>
  <si>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</si>
  <si>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</si>
  <si>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</si>
  <si>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</si>
  <si>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</si>
  <si>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</si>
  <si>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</si>
  <si>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</si>
  <si>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</si>
  <si>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</si>
  <si>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</si>
  <si>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</si>
  <si>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</si>
  <si>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</si>
  <si>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</si>
  <si>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</si>
  <si>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</si>
  <si>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</si>
  <si>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</si>
  <si>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</si>
  <si>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</si>
  <si>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</si>
  <si>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</si>
  <si>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</si>
  <si>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</si>
  <si>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</si>
  <si>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</si>
  <si>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</si>
  <si>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</si>
  <si>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A-08-05</t>
  </si>
  <si>
    <t>MULTAS, SANCIONES E INTERESES DE MORA</t>
  </si>
  <si>
    <t>EJECUCION PRESUPUESTO DE GASTOS A 31 DE MAYO DE 2026</t>
  </si>
  <si>
    <t>EJECUCION RESERVA PRESUPUESTAL A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</si>
</sst>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164" fontId="5" fillId="0" borderId="0" xfId="0" applyNumberFormat="1" applyFont="1" applyBorder="1" applyAlignment="1">
      <alignment horizontal="right" vertical="center" wrapText="1" readingOrder="1"/>
    </xf>
    <xf numFmtId="164" fontId="3" fillId="0" borderId="0" xfId="0" applyNumberFormat="1" applyFont="1"/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2" totalsRowCount="1" headerRowDxfId="54" dataDxfId="53">
  <autoFilter ref="A7:R31" xr:uid="{667623FA-346B-4818-AF0E-991E20024AA5}"/>
  <tableColumns count="18">
    <tableColumn id="1" xr3:uid="{0F918B8E-976B-4CC0-849A-1D762193C2A8}" name="RUBRO" dataDxfId="36" totalsRowDxfId="35"/>
    <tableColumn id="2" xr3:uid="{68874222-ADB0-4016-BDEA-FDDE0CFDA84A}" name="FUENTE" dataDxfId="34" totalsRowDxfId="33"/>
    <tableColumn id="3" xr3:uid="{2A598904-DB77-4FB4-BC99-3EF40481B0D5}" name="RECURSO" dataDxfId="32" totalsRowDxfId="31"/>
    <tableColumn id="4" xr3:uid="{5230E8F2-F049-4A1F-816B-6C8129BDE1EB}" name="SITUACION DE FONDOS" dataDxfId="30" totalsRowDxfId="29"/>
    <tableColumn id="5" xr3:uid="{16543DA8-A39D-4F00-8C97-E175697844D9}" name="DESCRIPCION" dataDxfId="28" totalsRowDxfId="27"/>
    <tableColumn id="6" xr3:uid="{402CE5DF-FC58-4E29-88FF-583C73627E05}" name="APROPIACIÓN INICIAL" dataDxfId="26" totalsRowDxfId="25"/>
    <tableColumn id="7" xr3:uid="{E17836AC-39CF-47B0-8702-738CD993EF2F}" name="APROPIACIÓN ADICIONADA" dataDxfId="24" totalsRowDxfId="23"/>
    <tableColumn id="8" xr3:uid="{4914ED43-5856-420F-AF37-31CB60AA36B0}" name="APROPIACIÓN REDUCIDA" dataDxfId="22" totalsRowDxfId="21"/>
    <tableColumn id="9" xr3:uid="{ABDB4CC4-E5BD-49FF-8688-F96FB3A285E2}" name="APROPIACIÓN VIGENTE" dataDxfId="20" totalsRowDxfId="19"/>
    <tableColumn id="10" xr3:uid="{0F5780C0-4693-47C9-A1B4-C1F1968C01F1}" name="APROPIACION BLOQUEADA" dataDxfId="18" totalsRowDxfId="17"/>
    <tableColumn id="11" xr3:uid="{EE08F361-ABF9-42A5-9280-60EE308D9952}" name="CERTIFICADO DE DISPONIBILIDAD PRESUPUESTAL" dataDxfId="16" totalsRowDxfId="15"/>
    <tableColumn id="12" xr3:uid="{6C7C0EE0-ECD1-411B-A436-65475348FB1E}" name="APROPIACION DISPONIBLE" dataDxfId="14" totalsRowDxfId="13"/>
    <tableColumn id="13" xr3:uid="{6D919175-647D-47F5-9A65-10B16CAE6BAA}" name="COMPROMISO" dataDxfId="12" totalsRowDxfId="11"/>
    <tableColumn id="14" xr3:uid="{2A9246F9-E26E-4D3F-88E0-DBE81B8A728B}" name="OBLIGACION" dataDxfId="10" totalsRowDxfId="9"/>
    <tableColumn id="15" xr3:uid="{021F20B4-EC50-4F49-8685-975270AD1BB4}" name="PAGOS" dataDxfId="8" totalsRowDxfId="7"/>
    <tableColumn id="16" xr3:uid="{098DF0F3-0440-429E-A75B-D0BA19B83757}" name="% Compromisos" dataDxfId="6" totalsRowDxfId="5">
      <calculatedColumnFormula>+M8/I8</calculatedColumnFormula>
    </tableColumn>
    <tableColumn id="17" xr3:uid="{0A65F332-2109-4193-9A1A-007B1EEEF6CC}" name="% Obligaciones" dataDxfId="4" totalsRowDxfId="3">
      <calculatedColumnFormula>+N8/I8</calculatedColumnFormula>
    </tableColumn>
    <tableColumn id="18" xr3:uid="{61581416-4C24-430C-9E1A-83201B97EECB}" name="% Pagos" dataDxfId="2" totalsRowDxfId="1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52" dataDxfId="50" headerRowBorderDxfId="51" tableBorderDxfId="49" totalsRowBorderDxfId="48">
  <autoFilter ref="A6:L22" xr:uid="{BCFDDCED-09B3-4401-A9E6-5A4322323ADE}"/>
  <tableColumns count="12">
    <tableColumn id="1" xr3:uid="{2A47EBC2-AED2-4DF1-960F-37D06E06EE3C}" name="RUBRO" dataDxfId="47"/>
    <tableColumn id="2" xr3:uid="{F32CB2C7-814A-4515-829B-554E586F5D32}" name="FUENTE" dataDxfId="46"/>
    <tableColumn id="3" xr3:uid="{5F3338AE-CCE1-42D3-BF66-9C15666D3126}" name="REC" dataDxfId="45"/>
    <tableColumn id="4" xr3:uid="{A2BBABAB-3482-4AF2-97F7-D13BF69206F2}" name="SIT" dataDxfId="44"/>
    <tableColumn id="5" xr3:uid="{A6191345-29CA-4A33-9CD5-E0D690CFFEBF}" name="DESCRIPCION" dataDxfId="43"/>
    <tableColumn id="6" xr3:uid="{D1B2F35E-451B-41D3-A7C5-689F6E3AFF78}" name="VALOR CONSTITUIDO" dataDxfId="0"/>
    <tableColumn id="12" xr3:uid="{4A37AEDC-349B-4E77-A734-79134FB32774}" name="VALOR REDUCCIÓN RESERVA PRESUPUESTAL" dataDxfId="42"/>
    <tableColumn id="11" xr3:uid="{B606E8A4-E07C-4A10-9E22-D96770AC1F3A}" name="VALOR ACTUAL RESERVA PRESUPUESTAL" dataDxfId="41">
      <calculatedColumnFormula>+H4+H5</calculatedColumnFormula>
    </tableColumn>
    <tableColumn id="7" xr3:uid="{66963FA6-D582-42F2-88A2-91724ADEF466}" name="OBLIGACION" dataDxfId="40"/>
    <tableColumn id="8" xr3:uid="{28B2D51C-15B4-428B-8159-7D42D09D5348}" name="PAGOS" dataDxfId="39"/>
    <tableColumn id="9" xr3:uid="{E60F71FA-B82C-46CA-A3A1-A3692D5E0492}" name="% Obligaciones" dataDxfId="38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37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showGridLines="0" topLeftCell="C27" zoomScale="85" zoomScaleNormal="85" workbookViewId="0">
      <selection activeCell="J41" sqref="J4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3767800032</v>
      </c>
      <c r="N8" s="8">
        <v>3767800032</v>
      </c>
      <c r="O8" s="8">
        <v>3767800032</v>
      </c>
      <c r="P8" s="9">
        <f t="shared" ref="P8:P31" si="0">+M8/I8</f>
        <v>0.37205490589513185</v>
      </c>
      <c r="Q8" s="9">
        <f t="shared" ref="Q8:Q31" si="1">+N8/I8</f>
        <v>0.37205490589513185</v>
      </c>
      <c r="R8" s="10">
        <f t="shared" ref="R8:R31" si="2">+O8/I8</f>
        <v>0.37205490589513185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1520704613</v>
      </c>
      <c r="N9" s="8">
        <v>1516812313</v>
      </c>
      <c r="O9" s="8">
        <v>1516812313</v>
      </c>
      <c r="P9" s="9">
        <f t="shared" si="0"/>
        <v>0.42776501068917017</v>
      </c>
      <c r="Q9" s="9">
        <f t="shared" si="1"/>
        <v>0.42667013023909983</v>
      </c>
      <c r="R9" s="10">
        <f t="shared" si="2"/>
        <v>0.42667013023909983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640932873</v>
      </c>
      <c r="N10" s="8">
        <v>640932873</v>
      </c>
      <c r="O10" s="8">
        <v>640932873</v>
      </c>
      <c r="P10" s="9">
        <f t="shared" si="0"/>
        <v>0.38014998398576511</v>
      </c>
      <c r="Q10" s="9">
        <f t="shared" si="1"/>
        <v>0.38014998398576511</v>
      </c>
      <c r="R10" s="10">
        <f t="shared" si="2"/>
        <v>0.38014998398576511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5929437518</v>
      </c>
      <c r="N11" s="14">
        <f t="shared" si="3"/>
        <v>5925545218</v>
      </c>
      <c r="O11" s="14">
        <f t="shared" si="3"/>
        <v>5925545218</v>
      </c>
      <c r="P11" s="15">
        <f t="shared" si="0"/>
        <v>0.38583013521603332</v>
      </c>
      <c r="Q11" s="15">
        <f t="shared" si="1"/>
        <v>0.38557686218115567</v>
      </c>
      <c r="R11" s="16">
        <f t="shared" si="2"/>
        <v>0.38557686218115567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7218808</v>
      </c>
      <c r="I12" s="8">
        <f>+Vigencia[[#This Row],[APROPIACIÓN INICIAL]]+Vigencia[[#This Row],[APROPIACIÓN ADICIONADA]]-Vigencia[[#This Row],[APROPIACIÓN REDUCIDA]]</f>
        <v>3119665290</v>
      </c>
      <c r="J12" s="8">
        <v>0</v>
      </c>
      <c r="K12" s="8">
        <v>2255538618.5</v>
      </c>
      <c r="L12" s="8">
        <f>+Vigencia[[#This Row],[APROPIACIÓN VIGENTE]]-Vigencia[[#This Row],[APROPIACION BLOQUEADA]]-Vigencia[[#This Row],[CERTIFICADO DE DISPONIBILIDAD PRESUPUESTAL]]</f>
        <v>864126671.5</v>
      </c>
      <c r="M12" s="8">
        <v>2069492243.5</v>
      </c>
      <c r="N12" s="8">
        <v>1235995625.48</v>
      </c>
      <c r="O12" s="8">
        <v>1235995625.48</v>
      </c>
      <c r="P12" s="9">
        <f t="shared" si="0"/>
        <v>0.66336996155763872</v>
      </c>
      <c r="Q12" s="9">
        <f t="shared" si="1"/>
        <v>0.39619494740091171</v>
      </c>
      <c r="R12" s="10">
        <f t="shared" si="2"/>
        <v>0.39619494740091171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14">
        <f t="shared" ref="G13:H13" si="4">+G12</f>
        <v>0</v>
      </c>
      <c r="H13" s="14">
        <f t="shared" si="4"/>
        <v>7218808</v>
      </c>
      <c r="I13" s="14">
        <f t="shared" ref="I13" si="5">+I12</f>
        <v>3119665290</v>
      </c>
      <c r="J13" s="14">
        <f t="shared" ref="J13" si="6">+J12</f>
        <v>0</v>
      </c>
      <c r="K13" s="14">
        <f t="shared" ref="K13" si="7">+K12</f>
        <v>2255538618.5</v>
      </c>
      <c r="L13" s="14">
        <f t="shared" ref="L13" si="8">+L12</f>
        <v>864126671.5</v>
      </c>
      <c r="M13" s="14">
        <f t="shared" ref="M13" si="9">+M12</f>
        <v>2069492243.5</v>
      </c>
      <c r="N13" s="14">
        <f t="shared" ref="N13" si="10">+N12</f>
        <v>1235995625.48</v>
      </c>
      <c r="O13" s="14">
        <f t="shared" ref="O13" si="11">+O12</f>
        <v>1235995625.48</v>
      </c>
      <c r="P13" s="15">
        <f t="shared" si="0"/>
        <v>0.66336996155763872</v>
      </c>
      <c r="Q13" s="15">
        <f t="shared" si="1"/>
        <v>0.39619494740091171</v>
      </c>
      <c r="R13" s="16">
        <f t="shared" si="2"/>
        <v>0.39619494740091171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26703418</v>
      </c>
      <c r="N15" s="8">
        <v>6689451</v>
      </c>
      <c r="O15" s="8">
        <v>6689451</v>
      </c>
      <c r="P15" s="9">
        <f t="shared" si="0"/>
        <v>0.28108861052631579</v>
      </c>
      <c r="Q15" s="9">
        <f t="shared" si="1"/>
        <v>7.0415273684210522E-2</v>
      </c>
      <c r="R15" s="10">
        <f t="shared" si="2"/>
        <v>7.0415273684210522E-2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2">SUM(F14:F15)</f>
        <v>1274000000</v>
      </c>
      <c r="G16" s="14">
        <f t="shared" si="12"/>
        <v>0</v>
      </c>
      <c r="H16" s="14">
        <f t="shared" si="12"/>
        <v>0</v>
      </c>
      <c r="I16" s="14">
        <f t="shared" si="12"/>
        <v>1274000000</v>
      </c>
      <c r="J16" s="14">
        <f t="shared" si="12"/>
        <v>1179000000</v>
      </c>
      <c r="K16" s="14">
        <f t="shared" si="12"/>
        <v>95000000</v>
      </c>
      <c r="L16" s="14">
        <f t="shared" si="12"/>
        <v>0</v>
      </c>
      <c r="M16" s="14">
        <f t="shared" si="12"/>
        <v>26703418</v>
      </c>
      <c r="N16" s="14">
        <f t="shared" si="12"/>
        <v>6689451</v>
      </c>
      <c r="O16" s="14">
        <f t="shared" si="12"/>
        <v>6689451</v>
      </c>
      <c r="P16" s="15">
        <f t="shared" si="0"/>
        <v>2.0960296703296702E-2</v>
      </c>
      <c r="Q16" s="15">
        <f t="shared" si="1"/>
        <v>5.2507464678178961E-3</v>
      </c>
      <c r="R16" s="16">
        <f t="shared" si="2"/>
        <v>5.2507464678178961E-3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36" x14ac:dyDescent="0.35">
      <c r="A19" s="5" t="s">
        <v>72</v>
      </c>
      <c r="B19" s="6" t="s">
        <v>9</v>
      </c>
      <c r="C19" s="6" t="s">
        <v>10</v>
      </c>
      <c r="D19" s="6" t="s">
        <v>11</v>
      </c>
      <c r="E19" s="7" t="s">
        <v>73</v>
      </c>
      <c r="F19" s="8">
        <v>0</v>
      </c>
      <c r="G19" s="8">
        <v>7218808</v>
      </c>
      <c r="H19" s="8">
        <v>0</v>
      </c>
      <c r="I19" s="8">
        <f>+Vigencia[[#This Row],[APROPIACIÓN INICIAL]]+Vigencia[[#This Row],[APROPIACIÓN ADICIONADA]]-Vigencia[[#This Row],[APROPIACIÓN REDUCIDA]]</f>
        <v>7218808</v>
      </c>
      <c r="J19" s="8">
        <v>0</v>
      </c>
      <c r="K19" s="8">
        <v>7218808</v>
      </c>
      <c r="L19" s="8">
        <v>0</v>
      </c>
      <c r="M19" s="8">
        <v>7218808</v>
      </c>
      <c r="N19" s="8">
        <v>7218808</v>
      </c>
      <c r="O19" s="8">
        <v>7218808</v>
      </c>
      <c r="P19" s="9">
        <f>+M19/I19</f>
        <v>1</v>
      </c>
      <c r="Q19" s="9">
        <f>+N19/I19</f>
        <v>1</v>
      </c>
      <c r="R19" s="10">
        <f>+O19/I19</f>
        <v>1</v>
      </c>
    </row>
    <row r="20" spans="1:18" ht="72" x14ac:dyDescent="0.35">
      <c r="A20" s="11"/>
      <c r="B20" s="12"/>
      <c r="C20" s="12"/>
      <c r="D20" s="12"/>
      <c r="E20" s="13" t="s">
        <v>44</v>
      </c>
      <c r="F20" s="14">
        <f>+F17+F18+F19</f>
        <v>179070000</v>
      </c>
      <c r="G20" s="14">
        <f t="shared" ref="G20:I20" si="13">+G17+G18+G19</f>
        <v>7218808</v>
      </c>
      <c r="H20" s="14">
        <f t="shared" si="13"/>
        <v>0</v>
      </c>
      <c r="I20" s="14">
        <f t="shared" si="13"/>
        <v>186288808</v>
      </c>
      <c r="J20" s="14">
        <f t="shared" ref="J20" si="14">+J17+J18+J19</f>
        <v>0</v>
      </c>
      <c r="K20" s="14">
        <f t="shared" ref="K20" si="15">+K17+K18+K19</f>
        <v>7218808</v>
      </c>
      <c r="L20" s="14">
        <f t="shared" ref="L20" si="16">+L17+L18+L19</f>
        <v>179070000</v>
      </c>
      <c r="M20" s="14">
        <f t="shared" ref="M20" si="17">+M17+M18+M19</f>
        <v>7218808</v>
      </c>
      <c r="N20" s="14">
        <f t="shared" ref="N20" si="18">+N17+N18+N19</f>
        <v>7218808</v>
      </c>
      <c r="O20" s="14">
        <f t="shared" ref="O20" si="19">+O17+O18+O19</f>
        <v>7218808</v>
      </c>
      <c r="P20" s="15">
        <f t="shared" si="0"/>
        <v>3.8750626392971499E-2</v>
      </c>
      <c r="Q20" s="15">
        <f t="shared" si="1"/>
        <v>3.8750626392971499E-2</v>
      </c>
      <c r="R20" s="16">
        <f t="shared" si="2"/>
        <v>3.8750626392971499E-2</v>
      </c>
    </row>
    <row r="21" spans="1:18" x14ac:dyDescent="0.35">
      <c r="A21" s="11"/>
      <c r="B21" s="12"/>
      <c r="C21" s="12"/>
      <c r="D21" s="12"/>
      <c r="E21" s="13" t="s">
        <v>46</v>
      </c>
      <c r="F21" s="14">
        <f t="shared" ref="F21:O21" si="20">+F11+F13+F16+F20</f>
        <v>19947954098</v>
      </c>
      <c r="G21" s="14">
        <f t="shared" si="20"/>
        <v>7218808</v>
      </c>
      <c r="H21" s="14">
        <f t="shared" si="20"/>
        <v>7218808</v>
      </c>
      <c r="I21" s="14">
        <f t="shared" si="20"/>
        <v>19947954098</v>
      </c>
      <c r="J21" s="14">
        <f t="shared" si="20"/>
        <v>1179000000</v>
      </c>
      <c r="K21" s="14">
        <f t="shared" si="20"/>
        <v>17725757426.5</v>
      </c>
      <c r="L21" s="14">
        <f t="shared" si="20"/>
        <v>1043196671.5</v>
      </c>
      <c r="M21" s="14">
        <f t="shared" si="20"/>
        <v>8032851987.5</v>
      </c>
      <c r="N21" s="14">
        <f t="shared" si="20"/>
        <v>7175449102.4799995</v>
      </c>
      <c r="O21" s="14">
        <f t="shared" si="20"/>
        <v>7175449102.4799995</v>
      </c>
      <c r="P21" s="15">
        <f t="shared" si="0"/>
        <v>0.40269051893925206</v>
      </c>
      <c r="Q21" s="15">
        <f t="shared" si="1"/>
        <v>0.35970852285044191</v>
      </c>
      <c r="R21" s="16">
        <f t="shared" si="2"/>
        <v>0.35970852285044191</v>
      </c>
    </row>
    <row r="22" spans="1:18" ht="108" x14ac:dyDescent="0.35">
      <c r="A22" s="5" t="s">
        <v>29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4839183442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4839183442</v>
      </c>
      <c r="J22" s="8">
        <v>0</v>
      </c>
      <c r="K22" s="8">
        <v>4838779521</v>
      </c>
      <c r="L22" s="8">
        <f>+Vigencia[[#This Row],[APROPIACIÓN VIGENTE]]-Vigencia[[#This Row],[APROPIACION BLOQUEADA]]-Vigencia[[#This Row],[CERTIFICADO DE DISPONIBILIDAD PRESUPUESTAL]]</f>
        <v>403921</v>
      </c>
      <c r="M22" s="8">
        <v>4701582628.71</v>
      </c>
      <c r="N22" s="8">
        <v>1744566338</v>
      </c>
      <c r="O22" s="8">
        <v>1744566338</v>
      </c>
      <c r="P22" s="9">
        <f t="shared" si="0"/>
        <v>0.97156528266819941</v>
      </c>
      <c r="Q22" s="9">
        <f t="shared" si="1"/>
        <v>0.36050841198923078</v>
      </c>
      <c r="R22" s="10">
        <f t="shared" si="2"/>
        <v>0.36050841198923078</v>
      </c>
    </row>
    <row r="23" spans="1:18" ht="108" x14ac:dyDescent="0.35">
      <c r="A23" s="5" t="s">
        <v>32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6754359168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6754359168</v>
      </c>
      <c r="J23" s="8">
        <v>0</v>
      </c>
      <c r="K23" s="8">
        <v>6744470732</v>
      </c>
      <c r="L23" s="8">
        <f>+Vigencia[[#This Row],[APROPIACIÓN VIGENTE]]-Vigencia[[#This Row],[APROPIACION BLOQUEADA]]-Vigencia[[#This Row],[CERTIFICADO DE DISPONIBILIDAD PRESUPUESTAL]]</f>
        <v>9888436</v>
      </c>
      <c r="M23" s="8">
        <v>6597492935</v>
      </c>
      <c r="N23" s="8">
        <v>1787019426</v>
      </c>
      <c r="O23" s="8">
        <v>1787019426</v>
      </c>
      <c r="P23" s="9">
        <f t="shared" si="0"/>
        <v>0.97677555648163006</v>
      </c>
      <c r="Q23" s="9">
        <f t="shared" si="1"/>
        <v>0.26457275687474963</v>
      </c>
      <c r="R23" s="10">
        <f t="shared" si="2"/>
        <v>0.26457275687474963</v>
      </c>
    </row>
    <row r="24" spans="1:18" ht="108" x14ac:dyDescent="0.35">
      <c r="A24" s="5" t="s">
        <v>33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10241370142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10241370142</v>
      </c>
      <c r="J24" s="8">
        <v>0</v>
      </c>
      <c r="K24" s="8">
        <v>10151115957</v>
      </c>
      <c r="L24" s="8">
        <f>+Vigencia[[#This Row],[APROPIACIÓN VIGENTE]]-Vigencia[[#This Row],[APROPIACION BLOQUEADA]]-Vigencia[[#This Row],[CERTIFICADO DE DISPONIBILIDAD PRESUPUESTAL]]</f>
        <v>90254185</v>
      </c>
      <c r="M24" s="8">
        <v>7610190289.6800003</v>
      </c>
      <c r="N24" s="8">
        <v>2010107031</v>
      </c>
      <c r="O24" s="8">
        <v>2010107031</v>
      </c>
      <c r="P24" s="9">
        <f t="shared" si="0"/>
        <v>0.74308321876489014</v>
      </c>
      <c r="Q24" s="9">
        <f t="shared" si="1"/>
        <v>0.1962732528098485</v>
      </c>
      <c r="R24" s="10">
        <f t="shared" si="2"/>
        <v>0.1962732528098485</v>
      </c>
    </row>
    <row r="25" spans="1:18" ht="108" x14ac:dyDescent="0.35">
      <c r="A25" s="5" t="s">
        <v>34</v>
      </c>
      <c r="B25" s="6" t="s">
        <v>9</v>
      </c>
      <c r="C25" s="6">
        <v>10</v>
      </c>
      <c r="D25" s="6" t="s">
        <v>11</v>
      </c>
      <c r="E25" s="7" t="s">
        <v>30</v>
      </c>
      <c r="F25" s="8">
        <v>5588409571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5588409571</v>
      </c>
      <c r="J25" s="8">
        <v>0</v>
      </c>
      <c r="K25" s="8">
        <v>5583805860</v>
      </c>
      <c r="L25" s="8">
        <f>+Vigencia[[#This Row],[APROPIACIÓN VIGENTE]]-Vigencia[[#This Row],[APROPIACION BLOQUEADA]]-Vigencia[[#This Row],[CERTIFICADO DE DISPONIBILIDAD PRESUPUESTAL]]</f>
        <v>4603711</v>
      </c>
      <c r="M25" s="8">
        <v>4997136248.4099998</v>
      </c>
      <c r="N25" s="8">
        <v>1501040685</v>
      </c>
      <c r="O25" s="8">
        <v>1501040685</v>
      </c>
      <c r="P25" s="9">
        <f t="shared" si="0"/>
        <v>0.89419649453427652</v>
      </c>
      <c r="Q25" s="9">
        <f t="shared" si="1"/>
        <v>0.26859890384365676</v>
      </c>
      <c r="R25" s="10">
        <f t="shared" si="2"/>
        <v>0.26859890384365676</v>
      </c>
    </row>
    <row r="26" spans="1:18" ht="72" x14ac:dyDescent="0.35">
      <c r="A26" s="5" t="s">
        <v>35</v>
      </c>
      <c r="B26" s="6" t="s">
        <v>9</v>
      </c>
      <c r="C26" s="6">
        <v>10</v>
      </c>
      <c r="D26" s="6" t="s">
        <v>11</v>
      </c>
      <c r="E26" s="7" t="s">
        <v>36</v>
      </c>
      <c r="F26" s="8">
        <v>4476856655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4476856655</v>
      </c>
      <c r="J26" s="8">
        <v>0</v>
      </c>
      <c r="K26" s="8">
        <v>4476856655</v>
      </c>
      <c r="L26" s="8">
        <f>+Vigencia[[#This Row],[APROPIACIÓN VIGENTE]]-Vigencia[[#This Row],[APROPIACION BLOQUEADA]]-Vigencia[[#This Row],[CERTIFICADO DE DISPONIBILIDAD PRESUPUESTAL]]</f>
        <v>0</v>
      </c>
      <c r="M26" s="8">
        <v>4152687301.1999998</v>
      </c>
      <c r="N26" s="8">
        <v>1192499579</v>
      </c>
      <c r="O26" s="8">
        <v>1192499579</v>
      </c>
      <c r="P26" s="9">
        <f t="shared" si="0"/>
        <v>0.92758996349861911</v>
      </c>
      <c r="Q26" s="9">
        <f t="shared" si="1"/>
        <v>0.26636983734293812</v>
      </c>
      <c r="R26" s="10">
        <f t="shared" si="2"/>
        <v>0.26636983734293812</v>
      </c>
    </row>
    <row r="27" spans="1:18" ht="108" x14ac:dyDescent="0.35">
      <c r="A27" s="5" t="s">
        <v>37</v>
      </c>
      <c r="B27" s="6" t="s">
        <v>9</v>
      </c>
      <c r="C27" s="6">
        <v>10</v>
      </c>
      <c r="D27" s="6" t="s">
        <v>11</v>
      </c>
      <c r="E27" s="7" t="s">
        <v>30</v>
      </c>
      <c r="F27" s="8">
        <v>7780943934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7780943934</v>
      </c>
      <c r="J27" s="8">
        <v>0</v>
      </c>
      <c r="K27" s="8">
        <v>7755636561</v>
      </c>
      <c r="L27" s="8">
        <f>+Vigencia[[#This Row],[APROPIACIÓN VIGENTE]]-Vigencia[[#This Row],[APROPIACION BLOQUEADA]]-Vigencia[[#This Row],[CERTIFICADO DE DISPONIBILIDAD PRESUPUESTAL]]</f>
        <v>25307373</v>
      </c>
      <c r="M27" s="8">
        <v>7467310805</v>
      </c>
      <c r="N27" s="8">
        <v>1912913384</v>
      </c>
      <c r="O27" s="8">
        <v>1912913384</v>
      </c>
      <c r="P27" s="9">
        <f t="shared" si="0"/>
        <v>0.95969214896543165</v>
      </c>
      <c r="Q27" s="9">
        <f t="shared" si="1"/>
        <v>0.24584592823516419</v>
      </c>
      <c r="R27" s="10">
        <f t="shared" si="2"/>
        <v>0.24584592823516419</v>
      </c>
    </row>
    <row r="28" spans="1:18" ht="72" x14ac:dyDescent="0.35">
      <c r="A28" s="5" t="s">
        <v>66</v>
      </c>
      <c r="B28" s="6" t="s">
        <v>9</v>
      </c>
      <c r="C28" s="6">
        <v>10</v>
      </c>
      <c r="D28" s="6" t="s">
        <v>11</v>
      </c>
      <c r="E28" s="7" t="s">
        <v>36</v>
      </c>
      <c r="F28" s="8">
        <v>21630000000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21630000000</v>
      </c>
      <c r="J28" s="8">
        <v>0</v>
      </c>
      <c r="K28" s="8">
        <v>21629662729</v>
      </c>
      <c r="L28" s="8">
        <f>+Vigencia[[#This Row],[APROPIACIÓN VIGENTE]]-Vigencia[[#This Row],[APROPIACION BLOQUEADA]]-Vigencia[[#This Row],[CERTIFICADO DE DISPONIBILIDAD PRESUPUESTAL]]</f>
        <v>337271</v>
      </c>
      <c r="M28" s="8">
        <v>21614112972</v>
      </c>
      <c r="N28" s="8">
        <v>21161093730</v>
      </c>
      <c r="O28" s="8">
        <v>21161093730</v>
      </c>
      <c r="P28" s="9">
        <f>+M28/I28</f>
        <v>0.99926550957004157</v>
      </c>
      <c r="Q28" s="9">
        <f>+N28/I28</f>
        <v>0.97832148543689323</v>
      </c>
      <c r="R28" s="10">
        <f>+O28/I28</f>
        <v>0.97832148543689323</v>
      </c>
    </row>
    <row r="29" spans="1:18" ht="108" x14ac:dyDescent="0.35">
      <c r="A29" s="5" t="s">
        <v>38</v>
      </c>
      <c r="B29" s="6" t="s">
        <v>9</v>
      </c>
      <c r="C29" s="6">
        <v>10</v>
      </c>
      <c r="D29" s="6" t="s">
        <v>11</v>
      </c>
      <c r="E29" s="7" t="s">
        <v>39</v>
      </c>
      <c r="F29" s="8">
        <v>4342805421</v>
      </c>
      <c r="G29" s="8">
        <v>0</v>
      </c>
      <c r="H29" s="8">
        <v>0</v>
      </c>
      <c r="I29" s="8">
        <f>+Vigencia[[#This Row],[APROPIACIÓN INICIAL]]+Vigencia[[#This Row],[APROPIACIÓN ADICIONADA]]-Vigencia[[#This Row],[APROPIACIÓN REDUCIDA]]</f>
        <v>4342805421</v>
      </c>
      <c r="J29" s="8">
        <v>0</v>
      </c>
      <c r="K29" s="8">
        <v>4340867635.2399998</v>
      </c>
      <c r="L29" s="8">
        <f>+Vigencia[[#This Row],[APROPIACIÓN VIGENTE]]-Vigencia[[#This Row],[APROPIACION BLOQUEADA]]-Vigencia[[#This Row],[CERTIFICADO DE DISPONIBILIDAD PRESUPUESTAL]]</f>
        <v>1937785.7600002289</v>
      </c>
      <c r="M29" s="8">
        <v>2207074698.2399998</v>
      </c>
      <c r="N29" s="8">
        <v>794960353</v>
      </c>
      <c r="O29" s="8">
        <v>794960353</v>
      </c>
      <c r="P29" s="9">
        <f t="shared" si="0"/>
        <v>0.50821404237166712</v>
      </c>
      <c r="Q29" s="9">
        <f t="shared" si="1"/>
        <v>0.18305226136909164</v>
      </c>
      <c r="R29" s="10">
        <f t="shared" si="2"/>
        <v>0.18305226136909164</v>
      </c>
    </row>
    <row r="30" spans="1:18" x14ac:dyDescent="0.35">
      <c r="A30" s="11"/>
      <c r="B30" s="12"/>
      <c r="C30" s="12"/>
      <c r="D30" s="12"/>
      <c r="E30" s="13" t="s">
        <v>61</v>
      </c>
      <c r="F30" s="14">
        <f t="shared" ref="F30:O30" si="21">SUM(F22:F29)</f>
        <v>65653928333</v>
      </c>
      <c r="G30" s="14">
        <f t="shared" si="21"/>
        <v>0</v>
      </c>
      <c r="H30" s="14">
        <f t="shared" si="21"/>
        <v>0</v>
      </c>
      <c r="I30" s="14">
        <f t="shared" si="21"/>
        <v>65653928333</v>
      </c>
      <c r="J30" s="14">
        <f t="shared" si="21"/>
        <v>0</v>
      </c>
      <c r="K30" s="14">
        <f t="shared" si="21"/>
        <v>65521195650.239998</v>
      </c>
      <c r="L30" s="14">
        <f t="shared" si="21"/>
        <v>132732682.76000023</v>
      </c>
      <c r="M30" s="14">
        <f t="shared" si="21"/>
        <v>59347587878.239998</v>
      </c>
      <c r="N30" s="14">
        <f t="shared" si="21"/>
        <v>32104200526</v>
      </c>
      <c r="O30" s="14">
        <f t="shared" si="21"/>
        <v>32104200526</v>
      </c>
      <c r="P30" s="15">
        <f t="shared" si="0"/>
        <v>0.90394572548996721</v>
      </c>
      <c r="Q30" s="15">
        <f t="shared" si="1"/>
        <v>0.4889913115810206</v>
      </c>
      <c r="R30" s="16">
        <f t="shared" si="2"/>
        <v>0.4889913115810206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 t="shared" ref="F31:O31" si="22">+F21+F30</f>
        <v>85601882431</v>
      </c>
      <c r="G31" s="20">
        <f t="shared" si="22"/>
        <v>7218808</v>
      </c>
      <c r="H31" s="20">
        <f t="shared" si="22"/>
        <v>7218808</v>
      </c>
      <c r="I31" s="20">
        <f t="shared" si="22"/>
        <v>85601882431</v>
      </c>
      <c r="J31" s="20">
        <f t="shared" si="22"/>
        <v>1179000000</v>
      </c>
      <c r="K31" s="20">
        <f t="shared" si="22"/>
        <v>83246953076.73999</v>
      </c>
      <c r="L31" s="20">
        <f t="shared" si="22"/>
        <v>1175929354.2600002</v>
      </c>
      <c r="M31" s="20">
        <f t="shared" si="22"/>
        <v>67380439865.739998</v>
      </c>
      <c r="N31" s="20">
        <f t="shared" si="22"/>
        <v>39279649628.479996</v>
      </c>
      <c r="O31" s="20">
        <f t="shared" si="22"/>
        <v>39279649628.479996</v>
      </c>
      <c r="P31" s="21">
        <f t="shared" si="0"/>
        <v>0.78713736137815049</v>
      </c>
      <c r="Q31" s="21">
        <f t="shared" si="1"/>
        <v>0.4588643206548832</v>
      </c>
      <c r="R31" s="22">
        <f t="shared" si="2"/>
        <v>0.4588643206548832</v>
      </c>
    </row>
    <row r="32" spans="1:1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5"/>
      <c r="L32" s="3"/>
      <c r="M32" s="3"/>
      <c r="N32" s="3"/>
      <c r="O32" s="3"/>
      <c r="P32" s="36"/>
      <c r="Q32" s="36"/>
      <c r="R32" s="36"/>
    </row>
    <row r="33" spans="1:16" x14ac:dyDescent="0.35">
      <c r="A33" s="2" t="s">
        <v>63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6" x14ac:dyDescent="0.35">
      <c r="A34" s="2" t="s">
        <v>64</v>
      </c>
    </row>
    <row r="36" spans="1:16" x14ac:dyDescent="0.35"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6" x14ac:dyDescent="0.35"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P29"/>
  <sheetViews>
    <sheetView showGridLines="0" tabSelected="1" topLeftCell="A17" zoomScale="85" zoomScaleNormal="85" workbookViewId="0">
      <selection activeCell="F28" sqref="F27:F28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4" width="11.42578125" style="1"/>
    <col min="15" max="15" width="14.5703125" style="1" customWidth="1"/>
    <col min="16" max="16" width="12.42578125" style="1" bestFit="1" customWidth="1"/>
    <col min="17" max="16384" width="11.42578125" style="1"/>
  </cols>
  <sheetData>
    <row r="1" spans="1:16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6" x14ac:dyDescent="0.35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6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6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6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6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54418.510000020266</v>
      </c>
      <c r="H7" s="8">
        <f>+Reservapresupuestal[[#This Row],[VALOR CONSTITUIDO]]-Reservapresupuestal[[#This Row],[VALOR REDUCCIÓN RESERVA PRESUPUESTAL]]</f>
        <v>173550701.28999999</v>
      </c>
      <c r="I7" s="8">
        <v>159950017.97999999</v>
      </c>
      <c r="J7" s="8">
        <v>159950017.97999999</v>
      </c>
      <c r="K7" s="23">
        <f>+Reservapresupuestal[[#This Row],[OBLIGACION]]/Reservapresupuestal[[#This Row],[VALOR ACTUAL RESERVA PRESUPUESTAL]]</f>
        <v>0.9216327954372624</v>
      </c>
      <c r="L7" s="23">
        <f>+Reservapresupuestal[[#This Row],[PAGOS]]/Reservapresupuestal[[#This Row],[VALOR ACTUAL RESERVA PRESUPUESTAL]]</f>
        <v>0.9216327954372624</v>
      </c>
      <c r="O7" s="42"/>
      <c r="P7" s="43"/>
    </row>
    <row r="8" spans="1:16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54418.510000020266</v>
      </c>
      <c r="H8" s="14">
        <f t="shared" ref="H8:J8" si="0">+H7</f>
        <v>173550701.28999999</v>
      </c>
      <c r="I8" s="14">
        <f t="shared" si="0"/>
        <v>159950017.97999999</v>
      </c>
      <c r="J8" s="14">
        <f t="shared" si="0"/>
        <v>159950017.97999999</v>
      </c>
      <c r="K8" s="15">
        <f>+Reservapresupuestal[[#This Row],[OBLIGACION]]/Reservapresupuestal[[#This Row],[VALOR ACTUAL RESERVA PRESUPUESTAL]]</f>
        <v>0.9216327954372624</v>
      </c>
      <c r="L8" s="15">
        <f>+Reservapresupuestal[[#This Row],[PAGOS]]/Reservapresupuestal[[#This Row],[VALOR ACTUAL RESERVA PRESUPUESTAL]]</f>
        <v>0.9216327954372624</v>
      </c>
      <c r="M8" s="34"/>
    </row>
    <row r="9" spans="1:16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264819311</v>
      </c>
      <c r="J9" s="8">
        <v>264819311</v>
      </c>
      <c r="K9" s="23">
        <f>+Reservapresupuestal[[#This Row],[OBLIGACION]]/Reservapresupuestal[[#This Row],[VALOR ACTUAL RESERVA PRESUPUESTAL]]</f>
        <v>1</v>
      </c>
      <c r="L9" s="23">
        <f>+Reservapresupuestal[[#This Row],[PAGOS]]/Reservapresupuestal[[#This Row],[VALOR ACTUAL RESERVA PRESUPUESTAL]]</f>
        <v>1</v>
      </c>
      <c r="M9" s="34"/>
    </row>
    <row r="10" spans="1:16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>+H9</f>
        <v>264819311</v>
      </c>
      <c r="I10" s="14">
        <f t="shared" ref="I10" si="1">+I9</f>
        <v>264819311</v>
      </c>
      <c r="J10" s="14">
        <f>+J9</f>
        <v>264819311</v>
      </c>
      <c r="K10" s="15">
        <f>+Reservapresupuestal[[#This Row],[OBLIGACION]]/Reservapresupuestal[[#This Row],[VALOR ACTUAL RESERVA PRESUPUESTAL]]</f>
        <v>1</v>
      </c>
      <c r="L10" s="15">
        <f>+Reservapresupuestal[[#This Row],[PAGOS]]/Reservapresupuestal[[#This Row],[VALOR ACTUAL RESERVA PRESUPUESTAL]]</f>
        <v>1</v>
      </c>
      <c r="M10" s="34"/>
    </row>
    <row r="11" spans="1:16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2">+G8+G9</f>
        <v>54418.510000020266</v>
      </c>
      <c r="H11" s="14">
        <f t="shared" ref="H10:H11" si="3">+H8+H9</f>
        <v>438370012.28999996</v>
      </c>
      <c r="I11" s="14">
        <f t="shared" si="2"/>
        <v>424769328.98000002</v>
      </c>
      <c r="J11" s="14">
        <f t="shared" si="2"/>
        <v>424769328.98000002</v>
      </c>
      <c r="K11" s="24">
        <f>+Reservapresupuestal[[#This Row],[OBLIGACION]]/Reservapresupuestal[[#This Row],[VALOR ACTUAL RESERVA PRESUPUESTAL]]</f>
        <v>0.96897442131374045</v>
      </c>
      <c r="L11" s="24">
        <f>+Reservapresupuestal[[#This Row],[PAGOS]]/Reservapresupuestal[[#This Row],[VALOR ACTUAL RESERVA PRESUPUESTAL]]</f>
        <v>0.96897442131374045</v>
      </c>
    </row>
    <row r="12" spans="1:16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44121</v>
      </c>
      <c r="H12" s="8">
        <f>+Reservapresupuestal[[#This Row],[VALOR CONSTITUIDO]]-Reservapresupuestal[[#This Row],[VALOR REDUCCIÓN RESERVA PRESUPUESTAL]]</f>
        <v>527070670.62</v>
      </c>
      <c r="I12" s="8">
        <v>526851744.62</v>
      </c>
      <c r="J12" s="8">
        <v>443659884.62</v>
      </c>
      <c r="K12" s="9">
        <f>+Reservapresupuestal[[#This Row],[OBLIGACION]]/Reservapresupuestal[[#This Row],[VALOR ACTUAL RESERVA PRESUPUESTAL]]</f>
        <v>0.99958463634536432</v>
      </c>
      <c r="L12" s="9">
        <f>+Reservapresupuestal[[#This Row],[PAGOS]]/Reservapresupuestal[[#This Row],[VALOR ACTUAL RESERVA PRESUPUESTAL]]</f>
        <v>0.84174648552938292</v>
      </c>
    </row>
    <row r="13" spans="1:16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299886077</v>
      </c>
      <c r="J13" s="8">
        <v>299201077</v>
      </c>
      <c r="K13" s="23">
        <f>+Reservapresupuestal[[#This Row],[OBLIGACION]]/Reservapresupuestal[[#This Row],[VALOR ACTUAL RESERVA PRESUPUESTAL]]</f>
        <v>1</v>
      </c>
      <c r="L13" s="23">
        <f>+Reservapresupuestal[[#This Row],[PAGOS]]/Reservapresupuestal[[#This Row],[VALOR ACTUAL RESERVA PRESUPUESTAL]]</f>
        <v>0.99771579925666243</v>
      </c>
    </row>
    <row r="14" spans="1:16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4670786</v>
      </c>
      <c r="H14" s="8">
        <f>+Reservapresupuestal[[#This Row],[VALOR CONSTITUIDO]]-Reservapresupuestal[[#This Row],[VALOR REDUCCIÓN RESERVA PRESUPUESTAL]]</f>
        <v>760314659.74000001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0.96312459632228109</v>
      </c>
      <c r="L14" s="9">
        <f>+Reservapresupuestal[[#This Row],[PAGOS]]/Reservapresupuestal[[#This Row],[VALOR ACTUAL RESERVA PRESUPUESTAL]]</f>
        <v>0.96312459632228109</v>
      </c>
    </row>
    <row r="15" spans="1:16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6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5151130</v>
      </c>
      <c r="H16" s="8">
        <f>+Reservapresupuestal[[#This Row],[VALOR CONSTITUIDO]]-Reservapresupuestal[[#This Row],[VALOR REDUCCIÓN RESERVA PRESUPUESTAL]]</f>
        <v>927159376.38999999</v>
      </c>
      <c r="I16" s="8">
        <v>875616629.38999999</v>
      </c>
      <c r="J16" s="8">
        <v>875616629.38999999</v>
      </c>
      <c r="K16" s="9">
        <f>+Reservapresupuestal[[#This Row],[OBLIGACION]]/Reservapresupuestal[[#This Row],[VALOR ACTUAL RESERVA PRESUPUESTAL]]</f>
        <v>0.94440788896436823</v>
      </c>
      <c r="L16" s="9">
        <f>+Reservapresupuestal[[#This Row],[PAGOS]]/Reservapresupuestal[[#This Row],[VALOR ACTUAL RESERVA PRESUPUESTAL]]</f>
        <v>0.94440788896436823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90386</v>
      </c>
      <c r="H17" s="8">
        <f>+Reservapresupuestal[[#This Row],[VALOR CONSTITUIDO]]-Reservapresupuestal[[#This Row],[VALOR REDUCCIÓN RESERVA PRESUPUESTAL]]</f>
        <v>613961808.94000006</v>
      </c>
      <c r="I17" s="8">
        <v>613298916.94000006</v>
      </c>
      <c r="J17" s="8">
        <v>609248916.94000006</v>
      </c>
      <c r="K17" s="9">
        <f>+Reservapresupuestal[[#This Row],[OBLIGACION]]/Reservapresupuestal[[#This Row],[VALOR ACTUAL RESERVA PRESUPUESTAL]]</f>
        <v>0.99892030417796751</v>
      </c>
      <c r="L17" s="9">
        <f>+Reservapresupuestal[[#This Row],[PAGOS]]/Reservapresupuestal[[#This Row],[VALOR ACTUAL RESERVA PRESUPUESTAL]]</f>
        <v>0.99232380266756859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3148060</v>
      </c>
      <c r="H18" s="8">
        <f>+Reservapresupuestal[[#This Row],[VALOR CONSTITUIDO]]-Reservapresupuestal[[#This Row],[VALOR REDUCCIÓN RESERVA PRESUPUESTAL]]</f>
        <v>735110742.39999998</v>
      </c>
      <c r="I18" s="8">
        <v>725246715.39999998</v>
      </c>
      <c r="J18" s="8">
        <v>666149835.39999998</v>
      </c>
      <c r="K18" s="9">
        <f>+Reservapresupuestal[[#This Row],[OBLIGACION]]/Reservapresupuestal[[#This Row],[VALOR ACTUAL RESERVA PRESUPUESTAL]]</f>
        <v>0.9865815768549433</v>
      </c>
      <c r="L18" s="9">
        <f>+Reservapresupuestal[[#This Row],[PAGOS]]/Reservapresupuestal[[#This Row],[VALOR ACTUAL RESERVA PRESUPUESTAL]]</f>
        <v>0.90618977111549825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1400560</v>
      </c>
      <c r="H19" s="8">
        <f>+Reservapresupuestal[[#This Row],[VALOR CONSTITUIDO]]-Reservapresupuestal[[#This Row],[VALOR REDUCCIÓN RESERVA PRESUPUESTAL]]</f>
        <v>842562522</v>
      </c>
      <c r="I19" s="8">
        <v>840643368</v>
      </c>
      <c r="J19" s="8">
        <v>840463368</v>
      </c>
      <c r="K19" s="9">
        <f>+Reservapresupuestal[[#This Row],[OBLIGACION]]/Reservapresupuestal[[#This Row],[VALOR ACTUAL RESERVA PRESUPUESTAL]]</f>
        <v>0.99772224143622656</v>
      </c>
      <c r="L19" s="9">
        <f>+Reservapresupuestal[[#This Row],[PAGOS]]/Reservapresupuestal[[#This Row],[VALOR ACTUAL RESERVA PRESUPUESTAL]]</f>
        <v>0.99750860743839254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3843709</v>
      </c>
      <c r="H20" s="8">
        <f>+Reservapresupuestal[[#This Row],[VALOR CONSTITUIDO]]-Reservapresupuestal[[#This Row],[VALOR REDUCCIÓN RESERVA PRESUPUESTAL]]</f>
        <v>1210649515.3199999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0.99785226858219755</v>
      </c>
      <c r="L20" s="9">
        <f>+Reservapresupuestal[[#This Row],[PAGOS]]/Reservapresupuestal[[#This Row],[VALOR ACTUAL RESERVA PRESUPUESTAL]]</f>
        <v>0.99785226858219755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18348752</v>
      </c>
      <c r="H21" s="14">
        <f t="shared" si="4"/>
        <v>5923978610.4099998</v>
      </c>
      <c r="I21" s="14">
        <f t="shared" si="4"/>
        <v>5821870566.4099998</v>
      </c>
      <c r="J21" s="14">
        <f t="shared" si="4"/>
        <v>5674666826.4099998</v>
      </c>
      <c r="K21" s="15">
        <f>+Reservapresupuestal[[#This Row],[OBLIGACION]]/Reservapresupuestal[[#This Row],[VALOR ACTUAL RESERVA PRESUPUESTAL]]</f>
        <v>0.98276360353148995</v>
      </c>
      <c r="L21" s="15">
        <f>+Reservapresupuestal[[#This Row],[PAGOS]]/Reservapresupuestal[[#This Row],[VALOR ACTUAL RESERVA PRESUPUESTAL]]</f>
        <v>0.95791480685600494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18403170.51000002</v>
      </c>
      <c r="H22" s="20">
        <f t="shared" si="5"/>
        <v>6362348622.6999998</v>
      </c>
      <c r="I22" s="20">
        <f t="shared" si="5"/>
        <v>6246639895.3899994</v>
      </c>
      <c r="J22" s="20">
        <f t="shared" si="5"/>
        <v>6099436155.3899994</v>
      </c>
      <c r="K22" s="25">
        <f>+Reservapresupuestal[[#This Row],[OBLIGACION]]/Reservapresupuestal[[#This Row],[VALOR ACTUAL RESERVA PRESUPUESTAL]]</f>
        <v>0.98181351979092013</v>
      </c>
      <c r="L22" s="25">
        <f>+Reservapresupuestal[[#This Row],[PAGOS]]/Reservapresupuestal[[#This Row],[VALOR ACTUAL RESERVA PRESUPUESTAL]]</f>
        <v>0.95867682157938272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  <row r="28" spans="1:12" x14ac:dyDescent="0.35">
      <c r="H28" s="34"/>
      <c r="I28" s="34"/>
      <c r="J28" s="34"/>
      <c r="K28" s="34"/>
    </row>
    <row r="29" spans="1:12" x14ac:dyDescent="0.35">
      <c r="H29" s="34"/>
      <c r="I29" s="34"/>
      <c r="J29" s="34"/>
      <c r="K29" s="34"/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2026-07-28T23:51:40Z</dcterms:modified>
</cp:coreProperties>
</file>